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450" activeTab="4"/>
  </bookViews>
  <sheets>
    <sheet name=" 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definedNames>
    <definedName name="_xlnm._FilterDatabase" localSheetId="0" hidden="1">' 7 класс'!$A$11:$AB$282</definedName>
    <definedName name="_xlnm._FilterDatabase" localSheetId="1" hidden="1">'8 класс'!$A$11:$Z$118</definedName>
    <definedName name="closed">#REF!</definedName>
    <definedName name="location">#REF!</definedName>
    <definedName name="school_type">#REF!</definedName>
    <definedName name="table1" localSheetId="0">' 7 класс'!#REF!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gYdNb3ZCZl13qes2IS2T25rWx+9I1aKW2mz1ULy+2rE="/>
    </ext>
  </extLst>
</workbook>
</file>

<file path=xl/calcChain.xml><?xml version="1.0" encoding="utf-8"?>
<calcChain xmlns="http://schemas.openxmlformats.org/spreadsheetml/2006/main">
  <c r="Q119" i="5" l="1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M40" i="5"/>
  <c r="L40" i="5"/>
  <c r="Q40" i="5" s="1"/>
  <c r="Q39" i="5"/>
  <c r="Q38" i="5"/>
  <c r="Q37" i="5"/>
  <c r="L36" i="5"/>
  <c r="Q36" i="5" s="1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O22" i="5"/>
  <c r="N22" i="5"/>
  <c r="M21" i="5"/>
  <c r="Q21" i="5" s="1"/>
  <c r="Q20" i="5"/>
  <c r="O19" i="5"/>
  <c r="Q19" i="5" s="1"/>
  <c r="Q18" i="5"/>
  <c r="Q17" i="5"/>
  <c r="Q16" i="5"/>
  <c r="Q15" i="5"/>
  <c r="Q14" i="5"/>
  <c r="Q13" i="5"/>
  <c r="P13" i="5"/>
  <c r="N13" i="5"/>
  <c r="M12" i="5"/>
  <c r="Q12" i="5" s="1"/>
  <c r="Q331" i="4"/>
  <c r="Q330" i="4"/>
  <c r="Q329" i="4"/>
  <c r="Q328" i="4"/>
  <c r="Q327" i="4"/>
  <c r="Q326" i="4"/>
  <c r="Q325" i="4"/>
  <c r="Q324" i="4"/>
  <c r="Q323" i="4"/>
  <c r="Q322" i="4"/>
  <c r="Q321" i="4"/>
  <c r="Q320" i="4"/>
  <c r="Q319" i="4"/>
  <c r="Q318" i="4"/>
  <c r="Q317" i="4"/>
  <c r="Q316" i="4"/>
  <c r="Q315" i="4"/>
  <c r="Q314" i="4"/>
  <c r="Q313" i="4"/>
  <c r="Q312" i="4"/>
  <c r="Q311" i="4"/>
  <c r="Q310" i="4"/>
  <c r="Q309" i="4"/>
  <c r="Q308" i="4"/>
  <c r="Q307" i="4"/>
  <c r="Q306" i="4"/>
  <c r="Q305" i="4"/>
  <c r="Q304" i="4"/>
  <c r="Q303" i="4"/>
  <c r="Q302" i="4"/>
  <c r="Q301" i="4"/>
  <c r="Q300" i="4"/>
  <c r="Q299" i="4"/>
  <c r="Q298" i="4"/>
  <c r="Q297" i="4"/>
  <c r="Q296" i="4"/>
  <c r="Q295" i="4"/>
  <c r="Q294" i="4"/>
  <c r="Q293" i="4"/>
  <c r="Q292" i="4"/>
  <c r="Q291" i="4"/>
  <c r="Q290" i="4"/>
  <c r="Q289" i="4"/>
  <c r="Q288" i="4"/>
  <c r="Q287" i="4"/>
  <c r="Q286" i="4"/>
  <c r="Q285" i="4"/>
  <c r="Q284" i="4"/>
  <c r="Q283" i="4"/>
  <c r="Q282" i="4"/>
  <c r="Q281" i="4"/>
  <c r="Q280" i="4"/>
  <c r="Q279" i="4"/>
  <c r="Q278" i="4"/>
  <c r="Q277" i="4"/>
  <c r="Q276" i="4"/>
  <c r="Q275" i="4"/>
  <c r="Q274" i="4"/>
  <c r="Q273" i="4"/>
  <c r="Q272" i="4"/>
  <c r="Q271" i="4"/>
  <c r="Q270" i="4"/>
  <c r="Q269" i="4"/>
  <c r="Q268" i="4"/>
  <c r="Q267" i="4"/>
  <c r="Q266" i="4"/>
  <c r="Q265" i="4"/>
  <c r="Q264" i="4"/>
  <c r="Q263" i="4"/>
  <c r="Q262" i="4"/>
  <c r="Q261" i="4"/>
  <c r="Q260" i="4"/>
  <c r="Q259" i="4"/>
  <c r="Q258" i="4"/>
  <c r="Q257" i="4"/>
  <c r="Q256" i="4"/>
  <c r="Q255" i="4"/>
  <c r="Q254" i="4"/>
  <c r="Q253" i="4"/>
  <c r="Q252" i="4"/>
  <c r="Q251" i="4"/>
  <c r="Q250" i="4"/>
  <c r="Q249" i="4"/>
  <c r="Q248" i="4"/>
  <c r="Q247" i="4"/>
  <c r="Q246" i="4"/>
  <c r="Q245" i="4"/>
  <c r="Q244" i="4"/>
  <c r="Q243" i="4"/>
  <c r="Q242" i="4"/>
  <c r="Q241" i="4"/>
  <c r="Q240" i="4"/>
  <c r="Q239" i="4"/>
  <c r="Q238" i="4"/>
  <c r="Q237" i="4"/>
  <c r="Q236" i="4"/>
  <c r="Q235" i="4"/>
  <c r="Q234" i="4"/>
  <c r="Q233" i="4"/>
  <c r="Q232" i="4"/>
  <c r="Q231" i="4"/>
  <c r="Q230" i="4"/>
  <c r="Q229" i="4"/>
  <c r="Q228" i="4"/>
  <c r="Q227" i="4"/>
  <c r="Q226" i="4"/>
  <c r="Q225" i="4"/>
  <c r="Q224" i="4"/>
  <c r="Q223" i="4"/>
  <c r="Q222" i="4"/>
  <c r="Q221" i="4"/>
  <c r="Q220" i="4"/>
  <c r="Q219" i="4"/>
  <c r="Q218" i="4"/>
  <c r="Q217" i="4"/>
  <c r="Q216" i="4"/>
  <c r="Q215" i="4"/>
  <c r="Q214" i="4"/>
  <c r="Q213" i="4"/>
  <c r="Q212" i="4"/>
  <c r="Q211" i="4"/>
  <c r="Q210" i="4"/>
  <c r="Q209" i="4"/>
  <c r="Q208" i="4"/>
  <c r="Q207" i="4"/>
  <c r="Q206" i="4"/>
  <c r="Q205" i="4"/>
  <c r="Q204" i="4"/>
  <c r="Q203" i="4"/>
  <c r="Q202" i="4"/>
  <c r="Q201" i="4"/>
  <c r="Q200" i="4"/>
  <c r="Q199" i="4"/>
  <c r="Q198" i="4"/>
  <c r="Q197" i="4"/>
  <c r="Q196" i="4"/>
  <c r="Q195" i="4"/>
  <c r="Q194" i="4"/>
  <c r="Q193" i="4"/>
  <c r="Q192" i="4"/>
  <c r="Q191" i="4"/>
  <c r="Q190" i="4"/>
  <c r="Q189" i="4"/>
  <c r="Q188" i="4"/>
  <c r="Q187" i="4"/>
  <c r="Q186" i="4"/>
  <c r="Q185" i="4"/>
  <c r="Q184" i="4"/>
  <c r="Q183" i="4"/>
  <c r="Q182" i="4"/>
  <c r="Q181" i="4"/>
  <c r="Q180" i="4"/>
  <c r="Q179" i="4"/>
  <c r="Q178" i="4"/>
  <c r="Q177" i="4"/>
  <c r="Q176" i="4"/>
  <c r="Q175" i="4"/>
  <c r="Q174" i="4"/>
  <c r="Q173" i="4"/>
  <c r="Q172" i="4"/>
  <c r="Q171" i="4"/>
  <c r="Q170" i="4"/>
  <c r="Q169" i="4"/>
  <c r="Q168" i="4"/>
  <c r="Q167" i="4"/>
  <c r="Q166" i="4"/>
  <c r="Q165" i="4"/>
  <c r="Q164" i="4"/>
  <c r="Q163" i="4"/>
  <c r="Q162" i="4"/>
  <c r="Q161" i="4"/>
  <c r="Q160" i="4"/>
  <c r="Q159" i="4"/>
  <c r="Q158" i="4"/>
  <c r="Q157" i="4"/>
  <c r="Q156" i="4"/>
  <c r="Q155" i="4"/>
  <c r="Q154" i="4"/>
  <c r="Q153" i="4"/>
  <c r="Q152" i="4"/>
  <c r="Q151" i="4"/>
  <c r="Q150" i="4"/>
  <c r="Q149" i="4"/>
  <c r="Q148" i="4"/>
  <c r="Q147" i="4"/>
  <c r="Q146" i="4"/>
  <c r="Q145" i="4"/>
  <c r="Q144" i="4"/>
  <c r="Q143" i="4"/>
  <c r="Q142" i="4"/>
  <c r="Q141" i="4"/>
  <c r="Q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N69" i="4"/>
  <c r="L69" i="4"/>
  <c r="Q69" i="4" s="1"/>
  <c r="Q68" i="4"/>
  <c r="Q67" i="4"/>
  <c r="Q66" i="4"/>
  <c r="Q65" i="4"/>
  <c r="Q64" i="4"/>
  <c r="Q63" i="4"/>
  <c r="Q62" i="4"/>
  <c r="Q61" i="4"/>
  <c r="Q60" i="4"/>
  <c r="N59" i="4"/>
  <c r="Q59" i="4" s="1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P26" i="4"/>
  <c r="N26" i="4"/>
  <c r="M26" i="4"/>
  <c r="Q26" i="4" s="1"/>
  <c r="Q25" i="4"/>
  <c r="Q24" i="4"/>
  <c r="Q23" i="4"/>
  <c r="Q22" i="4"/>
  <c r="L21" i="4"/>
  <c r="Q21" i="4" s="1"/>
  <c r="Q20" i="4"/>
  <c r="P20" i="4"/>
  <c r="M20" i="4"/>
  <c r="Q19" i="4"/>
  <c r="Q18" i="4"/>
  <c r="P17" i="4"/>
  <c r="O17" i="4"/>
  <c r="N17" i="4"/>
  <c r="M17" i="4"/>
  <c r="L17" i="4"/>
  <c r="Q17" i="4" s="1"/>
  <c r="Q16" i="4"/>
  <c r="O16" i="4"/>
  <c r="N16" i="4"/>
  <c r="M16" i="4"/>
  <c r="L16" i="4"/>
  <c r="Q15" i="4"/>
  <c r="N14" i="4"/>
  <c r="M14" i="4"/>
  <c r="Q14" i="4" s="1"/>
  <c r="N13" i="4"/>
  <c r="M13" i="4"/>
  <c r="L13" i="4"/>
  <c r="Q13" i="4" s="1"/>
  <c r="Q12" i="4"/>
  <c r="P12" i="4"/>
  <c r="N12" i="4"/>
  <c r="M12" i="4"/>
  <c r="L12" i="4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L59" i="3"/>
  <c r="Q59" i="3" s="1"/>
  <c r="Q58" i="3"/>
  <c r="Q57" i="3"/>
  <c r="Q56" i="3"/>
  <c r="Q55" i="3"/>
  <c r="Q54" i="3"/>
  <c r="Q53" i="3"/>
  <c r="Q52" i="3"/>
  <c r="Q51" i="3"/>
  <c r="Q50" i="3"/>
  <c r="Q49" i="3"/>
  <c r="Q48" i="3"/>
  <c r="Q47" i="3"/>
  <c r="O47" i="3"/>
  <c r="N47" i="3"/>
  <c r="M47" i="3"/>
  <c r="Q46" i="3"/>
  <c r="Q45" i="3"/>
  <c r="Q43" i="3"/>
  <c r="Q42" i="3"/>
  <c r="Q41" i="3"/>
  <c r="Q40" i="3"/>
  <c r="N39" i="3"/>
  <c r="Q39" i="3" s="1"/>
  <c r="Q38" i="3"/>
  <c r="P38" i="3"/>
  <c r="O38" i="3"/>
  <c r="N38" i="3"/>
  <c r="Q37" i="3"/>
  <c r="Q36" i="3"/>
  <c r="Q35" i="3"/>
  <c r="Q34" i="3"/>
  <c r="L33" i="3"/>
  <c r="Q33" i="3" s="1"/>
  <c r="Q32" i="3"/>
  <c r="Q31" i="3"/>
  <c r="Q30" i="3"/>
  <c r="P30" i="3"/>
  <c r="O30" i="3"/>
  <c r="M30" i="3"/>
  <c r="P29" i="3"/>
  <c r="Q29" i="3" s="1"/>
  <c r="P28" i="3"/>
  <c r="M28" i="3"/>
  <c r="Q28" i="3" s="1"/>
  <c r="L27" i="3"/>
  <c r="Q27" i="3" s="1"/>
  <c r="Q26" i="3"/>
  <c r="Q25" i="3"/>
  <c r="P24" i="3"/>
  <c r="O24" i="3"/>
  <c r="M24" i="3"/>
  <c r="Q24" i="3" s="1"/>
  <c r="Q23" i="3"/>
  <c r="P23" i="3"/>
  <c r="O23" i="3"/>
  <c r="N23" i="3"/>
  <c r="M23" i="3"/>
  <c r="L23" i="3"/>
  <c r="P22" i="3"/>
  <c r="Q22" i="3" s="1"/>
  <c r="M22" i="3"/>
  <c r="O21" i="3"/>
  <c r="Q21" i="3" s="1"/>
  <c r="O20" i="3"/>
  <c r="Q20" i="3" s="1"/>
  <c r="Q19" i="3"/>
  <c r="P19" i="3"/>
  <c r="O19" i="3"/>
  <c r="M19" i="3"/>
  <c r="P18" i="3"/>
  <c r="M18" i="3"/>
  <c r="Q18" i="3" s="1"/>
  <c r="Q17" i="3"/>
  <c r="Q16" i="3"/>
  <c r="Q15" i="3"/>
  <c r="Q14" i="3"/>
  <c r="P14" i="3"/>
  <c r="O14" i="3"/>
  <c r="Q13" i="3"/>
  <c r="Q12" i="3"/>
  <c r="O44" i="1" l="1"/>
  <c r="L44" i="1"/>
  <c r="N45" i="1"/>
  <c r="L43" i="1"/>
  <c r="O15" i="1"/>
  <c r="M21" i="1"/>
  <c r="O19" i="1"/>
  <c r="O58" i="1"/>
  <c r="M58" i="1"/>
  <c r="O16" i="1"/>
  <c r="O40" i="2"/>
  <c r="O31" i="2"/>
  <c r="N31" i="2"/>
  <c r="L31" i="2"/>
  <c r="O19" i="2"/>
  <c r="L19" i="2"/>
  <c r="O15" i="2"/>
  <c r="N15" i="2"/>
  <c r="N22" i="2"/>
  <c r="N12" i="2"/>
  <c r="O27" i="2"/>
  <c r="L27" i="2"/>
  <c r="O25" i="2"/>
  <c r="N28" i="2"/>
  <c r="L28" i="2"/>
  <c r="O13" i="2"/>
  <c r="L13" i="2"/>
  <c r="O23" i="2"/>
  <c r="L20" i="1"/>
  <c r="L18" i="1"/>
  <c r="L22" i="1"/>
  <c r="M27" i="1"/>
  <c r="L21" i="1"/>
  <c r="M25" i="1"/>
  <c r="L29" i="1"/>
  <c r="M23" i="1"/>
  <c r="L23" i="1"/>
  <c r="L34" i="1"/>
  <c r="M35" i="1"/>
  <c r="L35" i="1"/>
  <c r="L40" i="1"/>
  <c r="L30" i="1"/>
  <c r="L31" i="1"/>
  <c r="L54" i="1"/>
  <c r="M41" i="1"/>
  <c r="L41" i="1"/>
  <c r="L45" i="1"/>
  <c r="L46" i="1"/>
  <c r="M17" i="1"/>
  <c r="L17" i="1"/>
  <c r="M55" i="1"/>
  <c r="M42" i="1"/>
  <c r="L42" i="1"/>
  <c r="M73" i="1"/>
  <c r="L73" i="1"/>
  <c r="M56" i="1"/>
  <c r="L56" i="1"/>
  <c r="L63" i="1"/>
  <c r="L59" i="1"/>
  <c r="L48" i="1"/>
  <c r="L79" i="1"/>
  <c r="M32" i="1"/>
  <c r="L32" i="1"/>
  <c r="M69" i="1"/>
  <c r="M57" i="1"/>
  <c r="L57" i="1"/>
  <c r="M64" i="1"/>
  <c r="L64" i="1"/>
  <c r="L36" i="1"/>
  <c r="M65" i="1"/>
  <c r="L65" i="1"/>
  <c r="M72" i="1"/>
  <c r="L72" i="1"/>
  <c r="M49" i="1"/>
  <c r="L49" i="1"/>
  <c r="L75" i="1"/>
  <c r="L14" i="1"/>
  <c r="O12" i="1"/>
  <c r="M12" i="1"/>
  <c r="L12" i="1"/>
  <c r="M15" i="1"/>
  <c r="L15" i="1"/>
  <c r="L47" i="1"/>
  <c r="M26" i="1"/>
  <c r="L26" i="1"/>
  <c r="M28" i="1"/>
  <c r="L19" i="1"/>
  <c r="O24" i="1"/>
  <c r="L24" i="1"/>
  <c r="L16" i="1"/>
  <c r="Q259" i="2" l="1"/>
  <c r="Q376" i="2"/>
  <c r="Q60" i="2"/>
  <c r="Q178" i="2"/>
  <c r="Q375" i="2"/>
  <c r="Q287" i="2"/>
  <c r="Q159" i="2"/>
  <c r="Q82" i="2"/>
  <c r="Q237" i="2"/>
  <c r="Q158" i="2"/>
  <c r="Q88" i="2"/>
  <c r="Q236" i="2"/>
  <c r="Q286" i="2"/>
  <c r="Q285" i="2"/>
  <c r="Q128" i="2"/>
  <c r="Q301" i="2"/>
  <c r="Q284" i="2"/>
  <c r="Q19" i="2"/>
  <c r="Q374" i="2"/>
  <c r="Q258" i="2"/>
  <c r="Q373" i="2"/>
  <c r="Q199" i="2"/>
  <c r="Q372" i="2"/>
  <c r="Q73" i="2"/>
  <c r="Q27" i="2"/>
  <c r="Q283" i="2"/>
  <c r="Q300" i="2"/>
  <c r="Q371" i="2"/>
  <c r="Q89" i="2"/>
  <c r="Q81" i="2"/>
  <c r="Q65" i="2"/>
  <c r="Q33" i="2"/>
  <c r="Q54" i="2"/>
  <c r="Q150" i="2"/>
  <c r="Q370" i="2"/>
  <c r="Q282" i="2"/>
  <c r="Q127" i="2"/>
  <c r="Q68" i="2"/>
  <c r="Q369" i="2"/>
  <c r="Q368" i="2"/>
  <c r="Q198" i="2"/>
  <c r="Q197" i="2"/>
  <c r="Q196" i="2"/>
  <c r="Q87" i="2"/>
  <c r="Q235" i="2"/>
  <c r="Q281" i="2"/>
  <c r="Q72" i="2"/>
  <c r="Q59" i="2"/>
  <c r="Q367" i="2"/>
  <c r="Q86" i="2"/>
  <c r="Q366" i="2"/>
  <c r="Q115" i="2"/>
  <c r="Q257" i="2"/>
  <c r="Q234" i="2"/>
  <c r="Q99" i="2"/>
  <c r="Q233" i="2"/>
  <c r="Q18" i="2"/>
  <c r="Q280" i="2"/>
  <c r="Q365" i="2"/>
  <c r="Q364" i="2"/>
  <c r="Q126" i="2"/>
  <c r="Q125" i="2"/>
  <c r="Q157" i="2"/>
  <c r="Q114" i="2"/>
  <c r="Q232" i="2"/>
  <c r="Q279" i="2"/>
  <c r="Q363" i="2"/>
  <c r="Q39" i="2"/>
  <c r="Q149" i="2"/>
  <c r="Q362" i="2"/>
  <c r="Q231" i="2"/>
  <c r="Q299" i="2"/>
  <c r="Q53" i="2"/>
  <c r="Q230" i="2"/>
  <c r="Q29" i="2"/>
  <c r="Q55" i="2"/>
  <c r="Q64" i="2"/>
  <c r="Q361" i="2"/>
  <c r="Q58" i="2"/>
  <c r="Q360" i="2"/>
  <c r="Q24" i="2"/>
  <c r="Q278" i="2"/>
  <c r="Q148" i="2"/>
  <c r="Q12" i="2"/>
  <c r="Q156" i="2"/>
  <c r="Q359" i="2"/>
  <c r="Q358" i="2"/>
  <c r="Q229" i="2"/>
  <c r="Q147" i="2"/>
  <c r="Q357" i="2"/>
  <c r="Q195" i="2"/>
  <c r="Q228" i="2"/>
  <c r="Q177" i="2"/>
  <c r="Q256" i="2"/>
  <c r="Q30" i="2"/>
  <c r="Q98" i="2"/>
  <c r="Q255" i="2"/>
  <c r="Q146" i="2"/>
  <c r="Q21" i="2"/>
  <c r="Q28" i="2"/>
  <c r="Q254" i="2"/>
  <c r="Q356" i="2"/>
  <c r="Q38" i="2"/>
  <c r="Q16" i="2"/>
  <c r="Q176" i="2"/>
  <c r="Q227" i="2"/>
  <c r="Q298" i="2"/>
  <c r="Q175" i="2"/>
  <c r="Q41" i="2"/>
  <c r="Q194" i="2"/>
  <c r="Q355" i="2"/>
  <c r="Q42" i="2"/>
  <c r="Q193" i="2"/>
  <c r="Q226" i="2"/>
  <c r="Q155" i="2"/>
  <c r="Q37" i="2"/>
  <c r="Q85" i="2"/>
  <c r="Q84" i="2"/>
  <c r="Q67" i="2"/>
  <c r="Q277" i="2"/>
  <c r="Q40" i="2"/>
  <c r="Q192" i="2"/>
  <c r="Q52" i="2"/>
  <c r="Q297" i="2"/>
  <c r="Q113" i="2"/>
  <c r="Q253" i="2"/>
  <c r="Q191" i="2"/>
  <c r="Q354" i="2"/>
  <c r="Q353" i="2"/>
  <c r="Q296" i="2"/>
  <c r="Q352" i="2"/>
  <c r="Q174" i="2"/>
  <c r="Q124" i="2"/>
  <c r="Q295" i="2"/>
  <c r="Q276" i="2"/>
  <c r="Q190" i="2"/>
  <c r="Q351" i="2"/>
  <c r="Q350" i="2"/>
  <c r="Q225" i="2"/>
  <c r="Q80" i="2"/>
  <c r="Q134" i="2"/>
  <c r="Q224" i="2"/>
  <c r="Q47" i="2"/>
  <c r="Q97" i="2"/>
  <c r="Q349" i="2"/>
  <c r="Q223" i="2"/>
  <c r="Q222" i="2"/>
  <c r="Q96" i="2"/>
  <c r="Q221" i="2"/>
  <c r="Q173" i="2"/>
  <c r="Q348" i="2"/>
  <c r="Q294" i="2"/>
  <c r="Q275" i="2"/>
  <c r="Q220" i="2"/>
  <c r="Q189" i="2"/>
  <c r="Q15" i="2"/>
  <c r="Q145" i="2"/>
  <c r="Q45" i="2"/>
  <c r="Q219" i="2"/>
  <c r="Q347" i="2"/>
  <c r="Q123" i="2"/>
  <c r="Q346" i="2"/>
  <c r="Q345" i="2"/>
  <c r="Q293" i="2"/>
  <c r="Q344" i="2"/>
  <c r="Q252" i="2"/>
  <c r="Q218" i="2"/>
  <c r="Q172" i="2"/>
  <c r="Q109" i="2"/>
  <c r="Q274" i="2"/>
  <c r="Q171" i="2"/>
  <c r="Q343" i="2"/>
  <c r="Q144" i="2"/>
  <c r="Q342" i="2"/>
  <c r="Q273" i="2"/>
  <c r="Q122" i="2"/>
  <c r="Q292" i="2"/>
  <c r="Q51" i="2"/>
  <c r="Q50" i="2"/>
  <c r="Q71" i="2"/>
  <c r="Q79" i="2"/>
  <c r="Q341" i="2"/>
  <c r="Q272" i="2"/>
  <c r="Q46" i="2"/>
  <c r="Q95" i="2"/>
  <c r="Q133" i="2"/>
  <c r="Q340" i="2"/>
  <c r="Q339" i="2"/>
  <c r="Q271" i="2"/>
  <c r="Q270" i="2"/>
  <c r="Q338" i="2"/>
  <c r="Q112" i="2"/>
  <c r="Q269" i="2"/>
  <c r="Q104" i="2"/>
  <c r="Q268" i="2"/>
  <c r="Q170" i="2"/>
  <c r="Q108" i="2"/>
  <c r="Q94" i="2"/>
  <c r="Q217" i="2"/>
  <c r="Q337" i="2"/>
  <c r="Q154" i="2"/>
  <c r="Q336" i="2"/>
  <c r="Q335" i="2"/>
  <c r="Q20" i="2"/>
  <c r="Q169" i="2"/>
  <c r="Q121" i="2"/>
  <c r="Q120" i="2"/>
  <c r="Q334" i="2"/>
  <c r="Q103" i="2"/>
  <c r="Q107" i="2"/>
  <c r="Q78" i="2"/>
  <c r="Q102" i="2"/>
  <c r="Q333" i="2"/>
  <c r="Q267" i="2"/>
  <c r="Q332" i="2"/>
  <c r="Q251" i="2"/>
  <c r="Q188" i="2"/>
  <c r="Q36" i="2"/>
  <c r="Q331" i="2"/>
  <c r="Q330" i="2"/>
  <c r="Q329" i="2"/>
  <c r="Q70" i="2"/>
  <c r="Q216" i="2"/>
  <c r="Q111" i="2"/>
  <c r="Q119" i="2"/>
  <c r="Q328" i="2"/>
  <c r="Q215" i="2"/>
  <c r="Q327" i="2"/>
  <c r="Q77" i="2"/>
  <c r="Q13" i="2"/>
  <c r="Q31" i="2"/>
  <c r="Q168" i="2"/>
  <c r="Q187" i="2"/>
  <c r="Q167" i="2"/>
  <c r="Q166" i="2"/>
  <c r="Q326" i="2"/>
  <c r="Q325" i="2"/>
  <c r="Q250" i="2"/>
  <c r="Q249" i="2"/>
  <c r="Q35" i="2"/>
  <c r="Q25" i="2"/>
  <c r="Q214" i="2"/>
  <c r="Q213" i="2"/>
  <c r="Q248" i="2"/>
  <c r="Q153" i="2"/>
  <c r="Q152" i="2"/>
  <c r="Q143" i="2"/>
  <c r="Q324" i="2"/>
  <c r="Q247" i="2"/>
  <c r="Q22" i="2"/>
  <c r="Q212" i="2"/>
  <c r="Q76" i="2"/>
  <c r="Q49" i="2"/>
  <c r="Q17" i="2"/>
  <c r="Q32" i="2"/>
  <c r="Q186" i="2"/>
  <c r="Q266" i="2"/>
  <c r="Q323" i="2"/>
  <c r="Q66" i="2"/>
  <c r="Q142" i="2"/>
  <c r="Q165" i="2"/>
  <c r="Q322" i="2"/>
  <c r="Q75" i="2"/>
  <c r="Q185" i="2"/>
  <c r="Q184" i="2"/>
  <c r="Q246" i="2"/>
  <c r="Q321" i="2"/>
  <c r="Q320" i="2"/>
  <c r="Q132" i="2"/>
  <c r="Q141" i="2"/>
  <c r="Q83" i="2"/>
  <c r="Q44" i="2"/>
  <c r="Q265" i="2"/>
  <c r="Q14" i="2"/>
  <c r="Q211" i="2"/>
  <c r="Q264" i="2"/>
  <c r="Q140" i="2"/>
  <c r="Q319" i="2"/>
  <c r="Q139" i="2"/>
  <c r="Q118" i="2"/>
  <c r="Q210" i="2"/>
  <c r="Q318" i="2"/>
  <c r="Q317" i="2"/>
  <c r="Q316" i="2"/>
  <c r="Q93" i="2"/>
  <c r="Q183" i="2"/>
  <c r="Q63" i="2"/>
  <c r="Q315" i="2"/>
  <c r="Q209" i="2"/>
  <c r="Q101" i="2"/>
  <c r="Q151" i="2"/>
  <c r="Q291" i="2"/>
  <c r="Q245" i="2"/>
  <c r="Q314" i="2"/>
  <c r="Q313" i="2"/>
  <c r="Q208" i="2"/>
  <c r="Q207" i="2"/>
  <c r="Q206" i="2"/>
  <c r="Q48" i="2"/>
  <c r="Q205" i="2"/>
  <c r="Q312" i="2"/>
  <c r="Q131" i="2"/>
  <c r="Q26" i="2"/>
  <c r="Q57" i="2"/>
  <c r="Q164" i="2"/>
  <c r="Q204" i="2"/>
  <c r="Q203" i="2"/>
  <c r="Q244" i="2"/>
  <c r="Q311" i="2"/>
  <c r="Q263" i="2"/>
  <c r="Q92" i="2"/>
  <c r="Q23" i="2"/>
  <c r="Q182" i="2"/>
  <c r="Q138" i="2"/>
  <c r="Q262" i="2"/>
  <c r="Q310" i="2"/>
  <c r="Q137" i="2"/>
  <c r="Q309" i="2"/>
  <c r="Q261" i="2"/>
  <c r="Q308" i="2"/>
  <c r="Q136" i="2"/>
  <c r="Q307" i="2"/>
  <c r="Q62" i="2"/>
  <c r="Q106" i="2"/>
  <c r="Q91" i="2"/>
  <c r="Q105" i="2"/>
  <c r="Q100" i="2"/>
  <c r="Q56" i="2"/>
  <c r="Q243" i="2"/>
  <c r="Q202" i="2"/>
  <c r="Q290" i="2"/>
  <c r="Q289" i="2"/>
  <c r="Q242" i="2"/>
  <c r="Q181" i="2"/>
  <c r="Q130" i="2"/>
  <c r="Q201" i="2"/>
  <c r="Q241" i="2"/>
  <c r="Q163" i="2"/>
  <c r="Q90" i="2"/>
  <c r="Q180" i="2"/>
  <c r="Q288" i="2"/>
  <c r="Q306" i="2"/>
  <c r="Q162" i="2"/>
  <c r="Q161" i="2"/>
  <c r="Q74" i="2"/>
  <c r="Q240" i="2"/>
  <c r="Q239" i="2"/>
  <c r="Q305" i="2"/>
  <c r="Q129" i="2"/>
  <c r="Q160" i="2"/>
  <c r="Q117" i="2"/>
  <c r="Q110" i="2"/>
  <c r="Q304" i="2"/>
  <c r="Q34" i="2"/>
  <c r="Q200" i="2"/>
  <c r="Q238" i="2"/>
  <c r="Q179" i="2"/>
  <c r="Q116" i="2"/>
  <c r="Q303" i="2"/>
  <c r="Q260" i="2"/>
  <c r="Q135" i="2"/>
  <c r="Q61" i="2"/>
  <c r="Q302" i="2"/>
  <c r="Q69" i="2"/>
  <c r="Q43" i="2"/>
  <c r="Q354" i="1"/>
  <c r="Q353" i="1"/>
  <c r="Q159" i="1"/>
  <c r="Q208" i="1"/>
  <c r="Q16" i="1"/>
  <c r="Q264" i="1"/>
  <c r="Q142" i="1"/>
  <c r="Q163" i="1"/>
  <c r="Q178" i="1"/>
  <c r="Q48" i="1"/>
  <c r="Q162" i="1"/>
  <c r="Q242" i="1"/>
  <c r="Q352" i="1"/>
  <c r="Q287" i="1"/>
  <c r="Q263" i="1"/>
  <c r="Q110" i="1"/>
  <c r="Q18" i="1"/>
  <c r="Q35" i="1"/>
  <c r="Q158" i="1"/>
  <c r="Q351" i="1"/>
  <c r="Q262" i="1"/>
  <c r="Q34" i="1"/>
  <c r="Q350" i="1"/>
  <c r="Q92" i="1"/>
  <c r="Q207" i="1"/>
  <c r="Q286" i="1"/>
  <c r="Q157" i="1"/>
  <c r="Q109" i="1"/>
  <c r="Q122" i="1"/>
  <c r="Q349" i="1"/>
  <c r="Q156" i="1"/>
  <c r="Q72" i="1"/>
  <c r="Q348" i="1"/>
  <c r="Q108" i="1"/>
  <c r="Q268" i="1"/>
  <c r="Q206" i="1"/>
  <c r="Q107" i="1"/>
  <c r="Q189" i="1"/>
  <c r="Q155" i="1"/>
  <c r="Q347" i="1"/>
  <c r="Q33" i="1"/>
  <c r="Q116" i="1"/>
  <c r="Q215" i="1"/>
  <c r="Q106" i="1"/>
  <c r="Q205" i="1"/>
  <c r="Q204" i="1"/>
  <c r="Q214" i="1"/>
  <c r="Q85" i="1"/>
  <c r="Q30" i="1"/>
  <c r="Q285" i="1"/>
  <c r="Q284" i="1"/>
  <c r="Q241" i="1"/>
  <c r="Q65" i="1"/>
  <c r="Q188" i="1"/>
  <c r="Q346" i="1"/>
  <c r="Q32" i="1"/>
  <c r="Q51" i="1"/>
  <c r="Q237" i="1"/>
  <c r="Q187" i="1"/>
  <c r="Q283" i="1"/>
  <c r="Q282" i="1"/>
  <c r="Q345" i="1"/>
  <c r="Q91" i="1"/>
  <c r="Q344" i="1"/>
  <c r="Q261" i="1"/>
  <c r="Q343" i="1"/>
  <c r="Q41" i="1"/>
  <c r="Q203" i="1"/>
  <c r="Q61" i="1"/>
  <c r="Q281" i="1"/>
  <c r="Q115" i="1"/>
  <c r="Q28" i="1"/>
  <c r="Q177" i="1"/>
  <c r="Q24" i="1"/>
  <c r="Q176" i="1"/>
  <c r="Q260" i="1"/>
  <c r="Q342" i="1"/>
  <c r="Q44" i="1"/>
  <c r="Q259" i="1"/>
  <c r="Q293" i="1"/>
  <c r="Q202" i="1"/>
  <c r="Q62" i="1"/>
  <c r="Q280" i="1"/>
  <c r="Q58" i="1"/>
  <c r="Q341" i="1"/>
  <c r="Q56" i="1"/>
  <c r="Q340" i="1"/>
  <c r="Q279" i="1"/>
  <c r="Q175" i="1"/>
  <c r="Q267" i="1"/>
  <c r="Q25" i="1"/>
  <c r="Q236" i="1"/>
  <c r="Q258" i="1"/>
  <c r="Q235" i="1"/>
  <c r="Q55" i="1"/>
  <c r="Q105" i="1"/>
  <c r="Q186" i="1"/>
  <c r="Q213" i="1"/>
  <c r="Q339" i="1"/>
  <c r="Q104" i="1"/>
  <c r="Q338" i="1"/>
  <c r="Q57" i="1"/>
  <c r="Q78" i="1"/>
  <c r="Q121" i="1"/>
  <c r="Q74" i="1"/>
  <c r="Q174" i="1"/>
  <c r="Q67" i="1"/>
  <c r="Q234" i="1"/>
  <c r="Q47" i="1"/>
  <c r="Q337" i="1"/>
  <c r="Q133" i="1"/>
  <c r="Q336" i="1"/>
  <c r="Q201" i="1"/>
  <c r="Q82" i="1"/>
  <c r="Q212" i="1"/>
  <c r="Q154" i="1"/>
  <c r="Q335" i="1"/>
  <c r="Q257" i="1"/>
  <c r="Q50" i="1"/>
  <c r="Q81" i="1"/>
  <c r="Q334" i="1"/>
  <c r="Q173" i="1"/>
  <c r="Q200" i="1"/>
  <c r="Q199" i="1"/>
  <c r="Q233" i="1"/>
  <c r="Q185" i="1"/>
  <c r="Q278" i="1"/>
  <c r="Q172" i="1"/>
  <c r="Q36" i="1"/>
  <c r="Q132" i="1"/>
  <c r="Q14" i="1"/>
  <c r="Q277" i="1"/>
  <c r="Q232" i="1"/>
  <c r="Q141" i="1"/>
  <c r="Q333" i="1"/>
  <c r="Q332" i="1"/>
  <c r="Q46" i="1"/>
  <c r="Q331" i="1"/>
  <c r="Q53" i="1"/>
  <c r="Q153" i="1"/>
  <c r="Q103" i="1"/>
  <c r="Q276" i="1"/>
  <c r="Q114" i="1"/>
  <c r="Q330" i="1"/>
  <c r="Q329" i="1"/>
  <c r="Q231" i="1"/>
  <c r="Q328" i="1"/>
  <c r="Q27" i="1"/>
  <c r="Q84" i="1"/>
  <c r="Q230" i="1"/>
  <c r="Q198" i="1"/>
  <c r="Q152" i="1"/>
  <c r="Q151" i="1"/>
  <c r="Q38" i="1"/>
  <c r="Q327" i="1"/>
  <c r="Q326" i="1"/>
  <c r="Q325" i="1"/>
  <c r="Q266" i="1"/>
  <c r="Q229" i="1"/>
  <c r="Q256" i="1"/>
  <c r="Q21" i="1"/>
  <c r="Q324" i="1"/>
  <c r="Q184" i="1"/>
  <c r="Q87" i="1"/>
  <c r="Q40" i="1"/>
  <c r="Q323" i="1"/>
  <c r="Q197" i="1"/>
  <c r="Q211" i="1"/>
  <c r="Q102" i="1"/>
  <c r="Q150" i="1"/>
  <c r="Q63" i="1"/>
  <c r="Q140" i="1"/>
  <c r="Q131" i="1"/>
  <c r="Q171" i="1"/>
  <c r="Q255" i="1"/>
  <c r="Q101" i="1"/>
  <c r="Q196" i="1"/>
  <c r="Q322" i="1"/>
  <c r="Q254" i="1"/>
  <c r="Q49" i="1"/>
  <c r="Q321" i="1"/>
  <c r="Q42" i="1"/>
  <c r="Q54" i="1"/>
  <c r="Q45" i="1"/>
  <c r="Q86" i="1"/>
  <c r="Q139" i="1"/>
  <c r="Q320" i="1"/>
  <c r="Q120" i="1"/>
  <c r="Q161" i="1"/>
  <c r="Q228" i="1"/>
  <c r="Q64" i="1"/>
  <c r="Q227" i="1"/>
  <c r="Q240" i="1"/>
  <c r="Q160" i="1"/>
  <c r="Q69" i="1"/>
  <c r="Q226" i="1"/>
  <c r="Q39" i="1"/>
  <c r="Q319" i="1"/>
  <c r="Q253" i="1"/>
  <c r="Q29" i="1"/>
  <c r="Q100" i="1"/>
  <c r="Q318" i="1"/>
  <c r="Q195" i="1"/>
  <c r="Q317" i="1"/>
  <c r="Q183" i="1"/>
  <c r="Q149" i="1"/>
  <c r="Q22" i="1"/>
  <c r="Q210" i="1"/>
  <c r="Q292" i="1"/>
  <c r="Q316" i="1"/>
  <c r="Q315" i="1"/>
  <c r="Q314" i="1"/>
  <c r="Q99" i="1"/>
  <c r="Q313" i="1"/>
  <c r="Q252" i="1"/>
  <c r="Q275" i="1"/>
  <c r="Q312" i="1"/>
  <c r="Q311" i="1"/>
  <c r="Q310" i="1"/>
  <c r="Q291" i="1"/>
  <c r="Q182" i="1"/>
  <c r="Q113" i="1"/>
  <c r="Q251" i="1"/>
  <c r="Q15" i="1"/>
  <c r="Q239" i="1"/>
  <c r="Q309" i="1"/>
  <c r="Q148" i="1"/>
  <c r="Q170" i="1"/>
  <c r="Q308" i="1"/>
  <c r="Q17" i="1"/>
  <c r="Q225" i="1"/>
  <c r="Q307" i="1"/>
  <c r="Q306" i="1"/>
  <c r="Q305" i="1"/>
  <c r="Q169" i="1"/>
  <c r="Q98" i="1"/>
  <c r="Q90" i="1"/>
  <c r="Q274" i="1"/>
  <c r="Q250" i="1"/>
  <c r="Q130" i="1"/>
  <c r="Q147" i="1"/>
  <c r="Q224" i="1"/>
  <c r="Q304" i="1"/>
  <c r="Q138" i="1"/>
  <c r="Q112" i="1"/>
  <c r="Q97" i="1"/>
  <c r="Q83" i="1"/>
  <c r="Q303" i="1"/>
  <c r="Q146" i="1"/>
  <c r="Q194" i="1"/>
  <c r="Q96" i="1"/>
  <c r="Q273" i="1"/>
  <c r="Q238" i="1"/>
  <c r="Q66" i="1"/>
  <c r="Q223" i="1"/>
  <c r="Q19" i="1"/>
  <c r="Q77" i="1"/>
  <c r="Q76" i="1"/>
  <c r="Q222" i="1"/>
  <c r="Q290" i="1"/>
  <c r="Q145" i="1"/>
  <c r="Q221" i="1"/>
  <c r="Q129" i="1"/>
  <c r="Q60" i="1"/>
  <c r="Q71" i="1"/>
  <c r="Q220" i="1"/>
  <c r="Q181" i="1"/>
  <c r="Q168" i="1"/>
  <c r="Q95" i="1"/>
  <c r="Q119" i="1"/>
  <c r="Q167" i="1"/>
  <c r="Q70" i="1"/>
  <c r="Q59" i="1"/>
  <c r="Q166" i="1"/>
  <c r="Q128" i="1"/>
  <c r="Q111" i="1"/>
  <c r="Q137" i="1"/>
  <c r="Q165" i="1"/>
  <c r="Q272" i="1"/>
  <c r="Q249" i="1"/>
  <c r="Q43" i="1"/>
  <c r="Q127" i="1"/>
  <c r="Q289" i="1"/>
  <c r="Q193" i="1"/>
  <c r="Q126" i="1"/>
  <c r="Q144" i="1"/>
  <c r="Q271" i="1"/>
  <c r="Q75" i="1"/>
  <c r="Q12" i="1"/>
  <c r="Q37" i="1"/>
  <c r="Q219" i="1"/>
  <c r="Q180" i="1"/>
  <c r="Q270" i="1"/>
  <c r="Q192" i="1"/>
  <c r="Q136" i="1"/>
  <c r="Q94" i="1"/>
  <c r="Q23" i="1"/>
  <c r="Q143" i="1"/>
  <c r="Q79" i="1"/>
  <c r="Q135" i="1"/>
  <c r="Q218" i="1"/>
  <c r="Q179" i="1"/>
  <c r="Q302" i="1"/>
  <c r="Q248" i="1"/>
  <c r="Q288" i="1"/>
  <c r="Q209" i="1"/>
  <c r="Q301" i="1"/>
  <c r="Q300" i="1"/>
  <c r="Q190" i="1"/>
  <c r="Q191" i="1"/>
  <c r="Q118" i="1"/>
  <c r="Q117" i="1"/>
  <c r="Q247" i="1"/>
  <c r="Q299" i="1"/>
  <c r="Q93" i="1"/>
  <c r="Q52" i="1"/>
  <c r="Q73" i="1"/>
  <c r="Q125" i="1"/>
  <c r="Q164" i="1"/>
  <c r="Q265" i="1"/>
  <c r="Q298" i="1"/>
  <c r="Q297" i="1"/>
  <c r="Q31" i="1"/>
  <c r="Q296" i="1"/>
  <c r="Q20" i="1"/>
  <c r="Q124" i="1"/>
  <c r="Q217" i="1"/>
  <c r="Q269" i="1"/>
  <c r="Q26" i="1"/>
  <c r="Q216" i="1"/>
  <c r="Q134" i="1"/>
  <c r="Q295" i="1"/>
  <c r="Q89" i="1"/>
  <c r="Q80" i="1"/>
  <c r="Q294" i="1"/>
  <c r="Q246" i="1"/>
  <c r="Q245" i="1"/>
  <c r="Q13" i="1"/>
  <c r="Q244" i="1"/>
  <c r="Q88" i="1"/>
  <c r="Q123" i="1"/>
</calcChain>
</file>

<file path=xl/sharedStrings.xml><?xml version="1.0" encoding="utf-8"?>
<sst xmlns="http://schemas.openxmlformats.org/spreadsheetml/2006/main" count="15455" uniqueCount="2440">
  <si>
    <r>
      <rPr>
        <sz val="11"/>
        <color theme="1"/>
        <rFont val="Times New Roman"/>
        <family val="1"/>
        <charset val="204"/>
      </rPr>
      <t>Ранжированный список участников</t>
    </r>
    <r>
      <rPr>
        <b/>
        <sz val="11"/>
        <color theme="1"/>
        <rFont val="Times New Roman"/>
        <family val="1"/>
        <charset val="204"/>
      </rPr>
      <t xml:space="preserve"> муниципального этапа</t>
    </r>
    <r>
      <rPr>
        <sz val="11"/>
        <color theme="1"/>
        <rFont val="Times New Roman"/>
        <family val="1"/>
        <charset val="204"/>
      </rPr>
      <t xml:space="preserve"> всероссийской олимпиады школьников 
по</t>
    </r>
    <r>
      <rPr>
        <sz val="11"/>
        <color rgb="FFFF0000"/>
        <rFont val="Times New Roman"/>
        <family val="1"/>
        <charset val="204"/>
      </rPr>
      <t xml:space="preserve"> _____физике_____ </t>
    </r>
    <r>
      <rPr>
        <sz val="11"/>
        <color theme="1"/>
        <rFont val="Times New Roman"/>
        <family val="1"/>
        <charset val="204"/>
      </rPr>
      <t>в</t>
    </r>
    <r>
      <rPr>
        <sz val="11"/>
        <color rgb="FFFF0000"/>
        <rFont val="Times New Roman"/>
        <family val="1"/>
        <charset val="204"/>
      </rPr>
      <t xml:space="preserve"> __7_</t>
    </r>
    <r>
      <rPr>
        <sz val="11"/>
        <color theme="1"/>
        <rFont val="Times New Roman"/>
        <family val="1"/>
        <charset val="204"/>
      </rPr>
      <t xml:space="preserve"> классах в 2024-2025 учебном году</t>
    </r>
  </si>
  <si>
    <t>Предмет олимпиады:</t>
  </si>
  <si>
    <t>РОО/ГОО</t>
  </si>
  <si>
    <t>Этап:</t>
  </si>
  <si>
    <t>муниципальный</t>
  </si>
  <si>
    <t>Класс</t>
  </si>
  <si>
    <t>Дата проведения</t>
  </si>
  <si>
    <t>Участник</t>
  </si>
  <si>
    <t>Учитель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</si>
  <si>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</si>
  <si>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</si>
  <si>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</si>
  <si>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</si>
  <si>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</si>
  <si>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Пол (М/Ж)</t>
  </si>
  <si>
    <t>Дата рождения (ДД.ММ.ГГ)</t>
  </si>
  <si>
    <t>Гражданство (РФ)</t>
  </si>
  <si>
    <t>Ограниченные возможности здоровья (имеются/не имеются)</t>
  </si>
  <si>
    <t xml:space="preserve">Сокращенное наименование образовательной организации </t>
  </si>
  <si>
    <t>Класс обучения</t>
  </si>
  <si>
    <t>итог</t>
  </si>
  <si>
    <t>Статус участника (Победитель, Призер, Участник)</t>
  </si>
  <si>
    <t>Должность наставника</t>
  </si>
  <si>
    <t>Место работы</t>
  </si>
  <si>
    <t>ГО г. Уфа РБ</t>
  </si>
  <si>
    <t xml:space="preserve">Абдрахимова </t>
  </si>
  <si>
    <t>Аиша</t>
  </si>
  <si>
    <t>Айдаровна</t>
  </si>
  <si>
    <t>РФ</t>
  </si>
  <si>
    <t>не имеется</t>
  </si>
  <si>
    <t>МАОУ "Лицей № 62 имени Комарова Владимира Михайловича" ГО г. Уфа РБ</t>
  </si>
  <si>
    <t>Маннанова Эльвина Фаниловна</t>
  </si>
  <si>
    <t>учитель</t>
  </si>
  <si>
    <t>Амиля</t>
  </si>
  <si>
    <t>Ильшатовна</t>
  </si>
  <si>
    <t xml:space="preserve">ГБОУ РИЛИ </t>
  </si>
  <si>
    <t>Галина Гульнур Фанавиевна</t>
  </si>
  <si>
    <t>Абдуллин</t>
  </si>
  <si>
    <t>Арсений</t>
  </si>
  <si>
    <t>Аликович</t>
  </si>
  <si>
    <t xml:space="preserve"> 09.08.2011</t>
  </si>
  <si>
    <t>МАОУ "Гимназия  № 91" ГО г. Уфа</t>
  </si>
  <si>
    <t>Гончар Валентина Петровна</t>
  </si>
  <si>
    <t>Абдулмазитов</t>
  </si>
  <si>
    <t>Амир</t>
  </si>
  <si>
    <t>Ильдарович</t>
  </si>
  <si>
    <t>МАОУ ФМЛ №93</t>
  </si>
  <si>
    <t>x</t>
  </si>
  <si>
    <t>Биткулов Ильдар Хамзович</t>
  </si>
  <si>
    <t xml:space="preserve">Абдурахманов </t>
  </si>
  <si>
    <t xml:space="preserve">Барис </t>
  </si>
  <si>
    <t xml:space="preserve"> Ахтямович</t>
  </si>
  <si>
    <t>МАОУ "Гимназия №82 УГНТУ"</t>
  </si>
  <si>
    <t xml:space="preserve">Калиничева Ольга Леонидовна </t>
  </si>
  <si>
    <t>Абзалова</t>
  </si>
  <si>
    <t>Карина</t>
  </si>
  <si>
    <t>Рустемовна</t>
  </si>
  <si>
    <t xml:space="preserve"> "Школа №103" </t>
  </si>
  <si>
    <t>х</t>
  </si>
  <si>
    <t>Комогорцева Ольга Анатольевна</t>
  </si>
  <si>
    <t>Абрамова</t>
  </si>
  <si>
    <t>Софья</t>
  </si>
  <si>
    <t>Михайловна</t>
  </si>
  <si>
    <t>МАОУ Центр образования № 40</t>
  </si>
  <si>
    <t>Сиухова Аделина Альбертовна</t>
  </si>
  <si>
    <t>Аброщенко</t>
  </si>
  <si>
    <t>Виктория</t>
  </si>
  <si>
    <t>Вячеславовна</t>
  </si>
  <si>
    <t>МАОУ "Гимназия "39 им. Файзуллина А.Ш."</t>
  </si>
  <si>
    <t>Шарифуллина Алина Шамилевна</t>
  </si>
  <si>
    <t>Аднагулов</t>
  </si>
  <si>
    <t>Салават</t>
  </si>
  <si>
    <t>Расулевич</t>
  </si>
  <si>
    <t>ГБОУ "РПМГ №1"</t>
  </si>
  <si>
    <t>Гайнетдинова Флорида Равиловна</t>
  </si>
  <si>
    <t>Азаматова</t>
  </si>
  <si>
    <t>Амина</t>
  </si>
  <si>
    <t>Саматовна</t>
  </si>
  <si>
    <t>ГБОУ РИЛИ</t>
  </si>
  <si>
    <t>Акрамов</t>
  </si>
  <si>
    <t>Тагир</t>
  </si>
  <si>
    <t>Эльдарович</t>
  </si>
  <si>
    <t>МАОУ "Инженерный лицей №83 имени Пинского М.С. УГНТУ"</t>
  </si>
  <si>
    <t>Валинурова Лия Радифовна</t>
  </si>
  <si>
    <t>Алетдинов</t>
  </si>
  <si>
    <t>Данияр</t>
  </si>
  <si>
    <t>Ильназович</t>
  </si>
  <si>
    <t>Шишкина Анна Федоровна</t>
  </si>
  <si>
    <t xml:space="preserve">Алькин </t>
  </si>
  <si>
    <t xml:space="preserve">Дмитрий </t>
  </si>
  <si>
    <t>Алексеевич</t>
  </si>
  <si>
    <t>МАОУ Школа №18</t>
  </si>
  <si>
    <t>Суслова Ольга Александровна</t>
  </si>
  <si>
    <t>Альмухаметов</t>
  </si>
  <si>
    <t>Марат</t>
  </si>
  <si>
    <t>Ильмирович</t>
  </si>
  <si>
    <t>МАОУ ШКОЛА № 110</t>
  </si>
  <si>
    <t>Александрова Любовь Семеновна</t>
  </si>
  <si>
    <t>Аминев</t>
  </si>
  <si>
    <t>Ибрагим</t>
  </si>
  <si>
    <t>Юлаевич</t>
  </si>
  <si>
    <t>МАОУ "Школа №  45"</t>
  </si>
  <si>
    <t>Воронцова Н.П.</t>
  </si>
  <si>
    <t>Андрюков</t>
  </si>
  <si>
    <t>Макар</t>
  </si>
  <si>
    <t>Александрович</t>
  </si>
  <si>
    <t>ГБОУ "РПМГ №2 "СМАРТ"</t>
  </si>
  <si>
    <t>Янышев Айдар Ражапович</t>
  </si>
  <si>
    <t>Анохин</t>
  </si>
  <si>
    <t>Родион</t>
  </si>
  <si>
    <t>Арсланова</t>
  </si>
  <si>
    <t xml:space="preserve">Айратовна </t>
  </si>
  <si>
    <t>Асабин</t>
  </si>
  <si>
    <t>Алексей</t>
  </si>
  <si>
    <t>Романович</t>
  </si>
  <si>
    <t>МАОУ "Лицей № 96"</t>
  </si>
  <si>
    <t>Зайнуллина Гульнара Закиуллаевна</t>
  </si>
  <si>
    <t>Асадуллина</t>
  </si>
  <si>
    <t>Айлина</t>
  </si>
  <si>
    <t>Мирзаяновна</t>
  </si>
  <si>
    <t>Аскаров</t>
  </si>
  <si>
    <t>Роман</t>
  </si>
  <si>
    <t>ЧОУ ЦО "Новошкола"</t>
  </si>
  <si>
    <t>Мигранова Миляуша Мидхатовна</t>
  </si>
  <si>
    <t>Ахметова</t>
  </si>
  <si>
    <t>Катя</t>
  </si>
  <si>
    <t xml:space="preserve">Владиславовна </t>
  </si>
  <si>
    <t>Ахрамович</t>
  </si>
  <si>
    <t>Марк</t>
  </si>
  <si>
    <t>Валентинович</t>
  </si>
  <si>
    <t>МАОУ "Лицей №1" ГО г.Уфа</t>
  </si>
  <si>
    <t>Шихова Анастасия Михайловна</t>
  </si>
  <si>
    <t>Ахунов</t>
  </si>
  <si>
    <t>Радмирович</t>
  </si>
  <si>
    <t>ЧОУ "Гармония"</t>
  </si>
  <si>
    <t>Овчинникова Ляйсан Явдатовна</t>
  </si>
  <si>
    <t>Аширов</t>
  </si>
  <si>
    <t>Артем</t>
  </si>
  <si>
    <t>Бабинцев</t>
  </si>
  <si>
    <t>Михаил</t>
  </si>
  <si>
    <t>Анатольевич</t>
  </si>
  <si>
    <t>Дмитрий</t>
  </si>
  <si>
    <t>Багаев</t>
  </si>
  <si>
    <t>Бахтияр</t>
  </si>
  <si>
    <t>Айбулатович</t>
  </si>
  <si>
    <t>Гибадуллин Динис Рафикович</t>
  </si>
  <si>
    <t xml:space="preserve">Байбулатова </t>
  </si>
  <si>
    <t>Самира</t>
  </si>
  <si>
    <t>Салимьяновна</t>
  </si>
  <si>
    <t>Байбурин</t>
  </si>
  <si>
    <t>Риден</t>
  </si>
  <si>
    <t>Ренардович</t>
  </si>
  <si>
    <t>Урал</t>
  </si>
  <si>
    <t>Ринатович</t>
  </si>
  <si>
    <t>ГБОУ БРГИ №1</t>
  </si>
  <si>
    <t>Шамигулова Юлия Юрьевна</t>
  </si>
  <si>
    <t>Байдавлетов</t>
  </si>
  <si>
    <t>Арслан</t>
  </si>
  <si>
    <t>Уралович</t>
  </si>
  <si>
    <t>МАОУ Школа№9</t>
  </si>
  <si>
    <t>Михин А.С.</t>
  </si>
  <si>
    <t xml:space="preserve">Байдавлетов </t>
  </si>
  <si>
    <t>Эльдар</t>
  </si>
  <si>
    <t>Мажитович</t>
  </si>
  <si>
    <t>МАОУ "Гимназия  №121"</t>
  </si>
  <si>
    <t>Назмутдинов Асхат Ильдусович</t>
  </si>
  <si>
    <t>Байдавлетова</t>
  </si>
  <si>
    <t>Юлия</t>
  </si>
  <si>
    <t>Филаритовна</t>
  </si>
  <si>
    <t xml:space="preserve">Байзигитова </t>
  </si>
  <si>
    <t xml:space="preserve">Лейла </t>
  </si>
  <si>
    <t xml:space="preserve">Ильшатовна </t>
  </si>
  <si>
    <t>Басыров</t>
  </si>
  <si>
    <t xml:space="preserve">МАОУ "Центр образования № 114 имени Л.С. Пейсаховича" </t>
  </si>
  <si>
    <t>Мазитова Нина Прокофьевна</t>
  </si>
  <si>
    <t>Башарин</t>
  </si>
  <si>
    <t>Александр</t>
  </si>
  <si>
    <t>Андреевич</t>
  </si>
  <si>
    <t>МАОУ "Инженерный лицей №89 имени Пинского М.С. УГНТУ"</t>
  </si>
  <si>
    <t>Лукманов Дамир Расихович</t>
  </si>
  <si>
    <t xml:space="preserve">Баширова </t>
  </si>
  <si>
    <t>Амелия</t>
  </si>
  <si>
    <t>Эдуардовна</t>
  </si>
  <si>
    <t>Баязитов</t>
  </si>
  <si>
    <t>Саид</t>
  </si>
  <si>
    <t>Ришатович</t>
  </si>
  <si>
    <t>МАОУ "Башкирский лицей № 136" г. Уфы</t>
  </si>
  <si>
    <t>Гадельмурзина Амина Газизьяновна</t>
  </si>
  <si>
    <t>Белкина</t>
  </si>
  <si>
    <t>Евгения</t>
  </si>
  <si>
    <t>Евгеньевна</t>
  </si>
  <si>
    <t>МАОУ "Школа №74 им.Г.И.Мушникова"</t>
  </si>
  <si>
    <t>Алдошина Надежда Дмитриевна</t>
  </si>
  <si>
    <t>Белозёров</t>
  </si>
  <si>
    <t>Виктор</t>
  </si>
  <si>
    <t>Биглов</t>
  </si>
  <si>
    <t>Бикбулатов</t>
  </si>
  <si>
    <t>Аскар</t>
  </si>
  <si>
    <t>Маратович</t>
  </si>
  <si>
    <t>МАОУ "Инженерный лицей №85 имени Пинского М.С. УГНТУ"</t>
  </si>
  <si>
    <t>Альберт</t>
  </si>
  <si>
    <t>Рафаэлевич</t>
  </si>
  <si>
    <t>Биктимиров</t>
  </si>
  <si>
    <t>Данис</t>
  </si>
  <si>
    <t>Артурович</t>
  </si>
  <si>
    <t>Билалова</t>
  </si>
  <si>
    <t>Малика</t>
  </si>
  <si>
    <t>Равилевна</t>
  </si>
  <si>
    <t>ГБОУ БРГИ№1</t>
  </si>
  <si>
    <t>Богданов</t>
  </si>
  <si>
    <t>Тимур</t>
  </si>
  <si>
    <t>Динарович</t>
  </si>
  <si>
    <t>Богданова</t>
  </si>
  <si>
    <t>Афина</t>
  </si>
  <si>
    <t>Артуровна</t>
  </si>
  <si>
    <t>МАОУ "Гимназия №3"</t>
  </si>
  <si>
    <t>Суханов С.П.</t>
  </si>
  <si>
    <t>Борондоза</t>
  </si>
  <si>
    <t>Мунис</t>
  </si>
  <si>
    <t>Мирали</t>
  </si>
  <si>
    <t>МАОУ Школа №128</t>
  </si>
  <si>
    <t>Муртазин Данил Марсович</t>
  </si>
  <si>
    <t>Будников</t>
  </si>
  <si>
    <t>Савелий</t>
  </si>
  <si>
    <t>МАОУ Школа№157 им.С.Х. Суфьянова</t>
  </si>
  <si>
    <t>Синагатуллина Альбина  Разифовна</t>
  </si>
  <si>
    <t xml:space="preserve">Булатова </t>
  </si>
  <si>
    <t xml:space="preserve">Айла </t>
  </si>
  <si>
    <t>Эмилевна</t>
  </si>
  <si>
    <t xml:space="preserve">Булиховец </t>
  </si>
  <si>
    <t>Владимир</t>
  </si>
  <si>
    <t>Артемович</t>
  </si>
  <si>
    <t>Бурнашев</t>
  </si>
  <si>
    <t>Фаридович</t>
  </si>
  <si>
    <t>Бычков</t>
  </si>
  <si>
    <t>Антонович</t>
  </si>
  <si>
    <t>Вагапов</t>
  </si>
  <si>
    <t>Мурат</t>
  </si>
  <si>
    <t>Айдарович</t>
  </si>
  <si>
    <t>Валеев</t>
  </si>
  <si>
    <t>Азаматович</t>
  </si>
  <si>
    <t>Валеева</t>
  </si>
  <si>
    <t>Алтынай</t>
  </si>
  <si>
    <t>Иршатовна</t>
  </si>
  <si>
    <t>МАОУ "УГБГ № 20 им. Ф.Х. Мустафиной"</t>
  </si>
  <si>
    <t>Пухачева Юлия Александровна</t>
  </si>
  <si>
    <t>Валишин</t>
  </si>
  <si>
    <t>Аслан</t>
  </si>
  <si>
    <t>Ильфатович</t>
  </si>
  <si>
    <t>Юлдашев Загир Рамильевич</t>
  </si>
  <si>
    <t>Васильев</t>
  </si>
  <si>
    <t>Кирилл</t>
  </si>
  <si>
    <t>Вахрушева</t>
  </si>
  <si>
    <t>Мария</t>
  </si>
  <si>
    <t>Сергеевна</t>
  </si>
  <si>
    <t>МАОУ Школа №41</t>
  </si>
  <si>
    <t>Червякова Татьяна Леонидовна</t>
  </si>
  <si>
    <t>Вершинин</t>
  </si>
  <si>
    <t>Никита</t>
  </si>
  <si>
    <t>Вильданова</t>
  </si>
  <si>
    <t>Азалия</t>
  </si>
  <si>
    <t>Ириковна</t>
  </si>
  <si>
    <t xml:space="preserve">МАОУ «Аксаковская гимназия №11» </t>
  </si>
  <si>
    <t>Мустафина А.М.</t>
  </si>
  <si>
    <t>Воробьев</t>
  </si>
  <si>
    <t>Сергеевич</t>
  </si>
  <si>
    <t>МАОУ Школа №104 им. М. Шаймуратова</t>
  </si>
  <si>
    <t>Сайфуллин Шамиль Саяхович</t>
  </si>
  <si>
    <t>Воронов</t>
  </si>
  <si>
    <t>Антон</t>
  </si>
  <si>
    <t>МАОУ "Гимназия №105 им. Н.И Кузнецова"</t>
  </si>
  <si>
    <t>Бурмистрова Марина Анатольевна</t>
  </si>
  <si>
    <t>Габбасова</t>
  </si>
  <si>
    <t>Диана</t>
  </si>
  <si>
    <t>Дмитриевна</t>
  </si>
  <si>
    <t>Габдрахимова</t>
  </si>
  <si>
    <t>Сабина</t>
  </si>
  <si>
    <t>Денисовна</t>
  </si>
  <si>
    <t>МАОУ "Лицей №6 им.Н.Д.Сафина"</t>
  </si>
  <si>
    <t>Германов Сергей Константинович</t>
  </si>
  <si>
    <t>Гайнетдинов</t>
  </si>
  <si>
    <t>Рамитович</t>
  </si>
  <si>
    <t>МАОУ "Центр образования № 51 им. В.М. Паращенко"</t>
  </si>
  <si>
    <t>Ибрагимова Фаниля Набиевна</t>
  </si>
  <si>
    <t>Гайнуллин</t>
  </si>
  <si>
    <t>Рафаэль</t>
  </si>
  <si>
    <t>Арамисович</t>
  </si>
  <si>
    <t>МАОУ "Лицей № 42 имени Р.А. Каримова"</t>
  </si>
  <si>
    <t>Кусербаева Алия Минитахировна</t>
  </si>
  <si>
    <t>Гайфуллин</t>
  </si>
  <si>
    <t>Руслан</t>
  </si>
  <si>
    <t>Галеветдинова</t>
  </si>
  <si>
    <t>Аделина</t>
  </si>
  <si>
    <t>Галиев</t>
  </si>
  <si>
    <t>Расуль</t>
  </si>
  <si>
    <t>Ильшатович</t>
  </si>
  <si>
    <t>Камиль</t>
  </si>
  <si>
    <t>Галиуллин</t>
  </si>
  <si>
    <t>Назар</t>
  </si>
  <si>
    <t>Рамазанович</t>
  </si>
  <si>
    <t>Гареев</t>
  </si>
  <si>
    <t>Артём</t>
  </si>
  <si>
    <t>Русланович</t>
  </si>
  <si>
    <t>Артур</t>
  </si>
  <si>
    <t>Тимурович</t>
  </si>
  <si>
    <t>Айратович</t>
  </si>
  <si>
    <t>Гареева</t>
  </si>
  <si>
    <t>Камилла</t>
  </si>
  <si>
    <t>Юлаевна</t>
  </si>
  <si>
    <t>Гарипова</t>
  </si>
  <si>
    <t>Асель</t>
  </si>
  <si>
    <t>Ильдаровна</t>
  </si>
  <si>
    <t>Гарифуллин</t>
  </si>
  <si>
    <t>Ильясович</t>
  </si>
  <si>
    <t>Гарифуллина</t>
  </si>
  <si>
    <t>Айратовна</t>
  </si>
  <si>
    <t>Гафаров</t>
  </si>
  <si>
    <t>Азатович</t>
  </si>
  <si>
    <t>МАОУ "Центр образования №15 имени Сахабутдинова Р.Р"</t>
  </si>
  <si>
    <t>Гайнатуллина Гульшат Шарифулловна</t>
  </si>
  <si>
    <t>Гибадуллин</t>
  </si>
  <si>
    <t>Айдар</t>
  </si>
  <si>
    <t>Ильгизович</t>
  </si>
  <si>
    <t>Гибаев</t>
  </si>
  <si>
    <t>Ирикович</t>
  </si>
  <si>
    <t xml:space="preserve">Гилязев </t>
  </si>
  <si>
    <t>Рамазан</t>
  </si>
  <si>
    <t>Финарович</t>
  </si>
  <si>
    <t>Гирфатов</t>
  </si>
  <si>
    <t>Ильфирович</t>
  </si>
  <si>
    <t>Губайдуллина</t>
  </si>
  <si>
    <t>Гузаиров</t>
  </si>
  <si>
    <t>Эмиль</t>
  </si>
  <si>
    <t>Давлетбаев</t>
  </si>
  <si>
    <t>Ролан</t>
  </si>
  <si>
    <t>Никитович</t>
  </si>
  <si>
    <t xml:space="preserve">Давлетов </t>
  </si>
  <si>
    <t xml:space="preserve"> Ринат</t>
  </si>
  <si>
    <t xml:space="preserve"> Ильшатович</t>
  </si>
  <si>
    <t>Давлетшин</t>
  </si>
  <si>
    <t>Искандер</t>
  </si>
  <si>
    <t>Рустемович</t>
  </si>
  <si>
    <t>Данилина</t>
  </si>
  <si>
    <t>Анна</t>
  </si>
  <si>
    <t>Ивановна</t>
  </si>
  <si>
    <t>Девяткин</t>
  </si>
  <si>
    <t>Ярослав</t>
  </si>
  <si>
    <t>Владиславович</t>
  </si>
  <si>
    <t>МАОУ "Лицей №123"</t>
  </si>
  <si>
    <t>Белошицкая Эльмира Зиряковна</t>
  </si>
  <si>
    <t>Дементьев</t>
  </si>
  <si>
    <t>Тимофей</t>
  </si>
  <si>
    <t>Владимирович</t>
  </si>
  <si>
    <t>МАОУ Школа № 112</t>
  </si>
  <si>
    <t>Кирова Лилия Фаритовна</t>
  </si>
  <si>
    <t>Деркунов</t>
  </si>
  <si>
    <t>Богданова Глафира Самигуловна</t>
  </si>
  <si>
    <t>Джужесбек</t>
  </si>
  <si>
    <t>МАОУ "Гимназия №64 имени В.В.Горбатко"</t>
  </si>
  <si>
    <t>Соколова Ольга Владимировна</t>
  </si>
  <si>
    <t>Дильмухаметов</t>
  </si>
  <si>
    <t>Алмаз</t>
  </si>
  <si>
    <t>Добрин</t>
  </si>
  <si>
    <t>Вадимович</t>
  </si>
  <si>
    <t>МАОУ "Гимназия № 115"</t>
  </si>
  <si>
    <t>Шафеев Ришат Рамилевич</t>
  </si>
  <si>
    <t>Драган</t>
  </si>
  <si>
    <t>Евченко</t>
  </si>
  <si>
    <t xml:space="preserve">Денис </t>
  </si>
  <si>
    <t xml:space="preserve">Анатольевич </t>
  </si>
  <si>
    <t>МАОУ Школа №36</t>
  </si>
  <si>
    <t xml:space="preserve">Насырова Фануза Минехановна </t>
  </si>
  <si>
    <t>Едренкина</t>
  </si>
  <si>
    <t>Нелли</t>
  </si>
  <si>
    <t>Алексеевна</t>
  </si>
  <si>
    <t>Коротнев Андрей Васильевич</t>
  </si>
  <si>
    <t>Ежов</t>
  </si>
  <si>
    <t>Матвей</t>
  </si>
  <si>
    <t xml:space="preserve">Еремин </t>
  </si>
  <si>
    <t>Кириллович</t>
  </si>
  <si>
    <t>Жгулев</t>
  </si>
  <si>
    <t>Дмитриевич</t>
  </si>
  <si>
    <t>МАОУ Школа 101 с углубленным изучением экономики</t>
  </si>
  <si>
    <t>Тухватшина Римма Шамильевна</t>
  </si>
  <si>
    <t xml:space="preserve">Жигалов  </t>
  </si>
  <si>
    <t>Павлович</t>
  </si>
  <si>
    <t>Загитов</t>
  </si>
  <si>
    <t>Вилевич</t>
  </si>
  <si>
    <t>Загрединов</t>
  </si>
  <si>
    <t>Закиров</t>
  </si>
  <si>
    <t>МАОУ Школа 147 им.В.А. Томарова</t>
  </si>
  <si>
    <t>Ялалова Флюра Фаритовна</t>
  </si>
  <si>
    <t>Заманов</t>
  </si>
  <si>
    <t>Эрнест</t>
  </si>
  <si>
    <t>ЧОУ СОШ Альфа</t>
  </si>
  <si>
    <t>Замятин</t>
  </si>
  <si>
    <t>Илья</t>
  </si>
  <si>
    <t>Зарипова</t>
  </si>
  <si>
    <t>Амалия</t>
  </si>
  <si>
    <t>Рафилевна</t>
  </si>
  <si>
    <t>Зинуров</t>
  </si>
  <si>
    <t>Зиятдинова</t>
  </si>
  <si>
    <t>Диляра</t>
  </si>
  <si>
    <t>Алмазовна</t>
  </si>
  <si>
    <t>Иванов</t>
  </si>
  <si>
    <t>Григорий</t>
  </si>
  <si>
    <t>Идрисов</t>
  </si>
  <si>
    <t xml:space="preserve">Иргубаев </t>
  </si>
  <si>
    <t>Исанбаев</t>
  </si>
  <si>
    <t>Исмагилов Инсаф Фанисович</t>
  </si>
  <si>
    <t>Исмагилов</t>
  </si>
  <si>
    <t>Идель</t>
  </si>
  <si>
    <t>Исмагилова</t>
  </si>
  <si>
    <t>Ясмина</t>
  </si>
  <si>
    <t>Наилевна</t>
  </si>
  <si>
    <t>Исяндавлетов</t>
  </si>
  <si>
    <t>Мирович</t>
  </si>
  <si>
    <t>Ишмакова</t>
  </si>
  <si>
    <t xml:space="preserve">Каленников </t>
  </si>
  <si>
    <t xml:space="preserve">Макар </t>
  </si>
  <si>
    <t>МАОУ "ЦО №26 им. Сулейманова Ш.С."</t>
  </si>
  <si>
    <t>Валишина Разина Мавлютовна</t>
  </si>
  <si>
    <t>Камильянова</t>
  </si>
  <si>
    <t>Ирековна</t>
  </si>
  <si>
    <t>Караханян</t>
  </si>
  <si>
    <t>Анастасия</t>
  </si>
  <si>
    <t>Вагикановна</t>
  </si>
  <si>
    <t>Карткужаков</t>
  </si>
  <si>
    <t>Рустэмович</t>
  </si>
  <si>
    <t>Касимов</t>
  </si>
  <si>
    <t>Карим</t>
  </si>
  <si>
    <t>МАОУ "ЦО №10 им.Хохлова А.И."</t>
  </si>
  <si>
    <t>Шелдыбаева Ольга Юрьевна</t>
  </si>
  <si>
    <t>Катков</t>
  </si>
  <si>
    <t>Максимович</t>
  </si>
  <si>
    <t xml:space="preserve">Каткова </t>
  </si>
  <si>
    <t xml:space="preserve">Полина </t>
  </si>
  <si>
    <t>Станиславовна</t>
  </si>
  <si>
    <t>Кильдеев</t>
  </si>
  <si>
    <t>Кильдибеков</t>
  </si>
  <si>
    <t>Салаватович</t>
  </si>
  <si>
    <t>24.10.2012</t>
  </si>
  <si>
    <t>Кильмаматов</t>
  </si>
  <si>
    <t>Дамир</t>
  </si>
  <si>
    <t>Киселев</t>
  </si>
  <si>
    <t xml:space="preserve">Киселев </t>
  </si>
  <si>
    <t>Андрей</t>
  </si>
  <si>
    <t>Ковалев</t>
  </si>
  <si>
    <t>Игорь</t>
  </si>
  <si>
    <t>Евгеньевич</t>
  </si>
  <si>
    <t>Кожевников</t>
  </si>
  <si>
    <t>Колосунина</t>
  </si>
  <si>
    <t>Лейла</t>
  </si>
  <si>
    <t>Вадимовна</t>
  </si>
  <si>
    <t>ЧОУ "Детская академия"</t>
  </si>
  <si>
    <t>Еникеев Юлиан Альбертович</t>
  </si>
  <si>
    <t>Комарова</t>
  </si>
  <si>
    <t>Алина</t>
  </si>
  <si>
    <t>МАОУ Лицей №46</t>
  </si>
  <si>
    <t>Федорова Татьяна Николаевна</t>
  </si>
  <si>
    <t>Коновалов</t>
  </si>
  <si>
    <t>Семён</t>
  </si>
  <si>
    <t>31.05.2011</t>
  </si>
  <si>
    <t>МАОУ Школа № 126 ГО г. Уфа РБ</t>
  </si>
  <si>
    <t>Косарева Наталья Владимировна</t>
  </si>
  <si>
    <t>Корепанова</t>
  </si>
  <si>
    <t>Алиса</t>
  </si>
  <si>
    <t>Васильевна</t>
  </si>
  <si>
    <t xml:space="preserve">Корнилов </t>
  </si>
  <si>
    <t xml:space="preserve"> Лев</t>
  </si>
  <si>
    <t>Король</t>
  </si>
  <si>
    <t>Давид</t>
  </si>
  <si>
    <t>Коуров</t>
  </si>
  <si>
    <t xml:space="preserve">Кошелев </t>
  </si>
  <si>
    <t xml:space="preserve">Иван </t>
  </si>
  <si>
    <t>06.11.02011</t>
  </si>
  <si>
    <t>МАОУ Школа №37</t>
  </si>
  <si>
    <t>Казаков Юрий Петрович</t>
  </si>
  <si>
    <t xml:space="preserve">Кривалева </t>
  </si>
  <si>
    <t xml:space="preserve">Ксения </t>
  </si>
  <si>
    <t>Игоревна</t>
  </si>
  <si>
    <t>Крохалева</t>
  </si>
  <si>
    <t>Тамара</t>
  </si>
  <si>
    <t>Артемовна</t>
  </si>
  <si>
    <t>Кубов</t>
  </si>
  <si>
    <t>Даниил</t>
  </si>
  <si>
    <t xml:space="preserve">Кудакаев </t>
  </si>
  <si>
    <t>МАОУ Школа № 130</t>
  </si>
  <si>
    <t>Алексеева Елена Глебовна</t>
  </si>
  <si>
    <t>Куземина</t>
  </si>
  <si>
    <t>Дарья</t>
  </si>
  <si>
    <t>Олеговна</t>
  </si>
  <si>
    <t>Кузнецова</t>
  </si>
  <si>
    <t xml:space="preserve">Диана </t>
  </si>
  <si>
    <t>Кузьмин</t>
  </si>
  <si>
    <t>Данила</t>
  </si>
  <si>
    <t>Кукунин</t>
  </si>
  <si>
    <t>18.08.2011</t>
  </si>
  <si>
    <t>Куревлев</t>
  </si>
  <si>
    <t>Егор</t>
  </si>
  <si>
    <t xml:space="preserve"> Дмитриевич</t>
  </si>
  <si>
    <t>Куриная</t>
  </si>
  <si>
    <t>МАОУ "Лицей № 161"</t>
  </si>
  <si>
    <t>Шакирьянова Евгения Викторовна</t>
  </si>
  <si>
    <t>Кутлиахметова</t>
  </si>
  <si>
    <t>Надия</t>
  </si>
  <si>
    <t>Ураловна</t>
  </si>
  <si>
    <t>МАОУ "Инженерный лицей №87 имени Пинского М.С. УГНТУ"</t>
  </si>
  <si>
    <t>Кутлияров</t>
  </si>
  <si>
    <t>Радикович</t>
  </si>
  <si>
    <t xml:space="preserve">Кутлугужина </t>
  </si>
  <si>
    <t>Димовна</t>
  </si>
  <si>
    <t>Липатов</t>
  </si>
  <si>
    <t>Лисовский</t>
  </si>
  <si>
    <t>Николай</t>
  </si>
  <si>
    <t>Иванович</t>
  </si>
  <si>
    <t>МАОУ "Лицей № 5"</t>
  </si>
  <si>
    <t>Бадритдинова Диана Маратовна</t>
  </si>
  <si>
    <t>Лукащук</t>
  </si>
  <si>
    <t>Станиславович</t>
  </si>
  <si>
    <t>Лукманов</t>
  </si>
  <si>
    <t>Адриан</t>
  </si>
  <si>
    <t>Юнирович</t>
  </si>
  <si>
    <t>Дудина Лариса Леонтьевна</t>
  </si>
  <si>
    <t>Арсен</t>
  </si>
  <si>
    <t>Фиданович</t>
  </si>
  <si>
    <t>Лутфрахманов</t>
  </si>
  <si>
    <t>Аязович</t>
  </si>
  <si>
    <t>Мазитова</t>
  </si>
  <si>
    <t>Алсу</t>
  </si>
  <si>
    <t>Маратовна</t>
  </si>
  <si>
    <t>Майоров</t>
  </si>
  <si>
    <t>МАОУ Школа №34</t>
  </si>
  <si>
    <t>Беляева Евгения Евгеньевна</t>
  </si>
  <si>
    <t>Максютов</t>
  </si>
  <si>
    <t>Ирхан</t>
  </si>
  <si>
    <t xml:space="preserve">Максютов </t>
  </si>
  <si>
    <t xml:space="preserve"> Радмир </t>
  </si>
  <si>
    <t>МАОУ "Лицей №155"</t>
  </si>
  <si>
    <t>Лебединцева Татьяна Юрьевна</t>
  </si>
  <si>
    <t>Максютова</t>
  </si>
  <si>
    <t>Гаязовна</t>
  </si>
  <si>
    <t>Малышев</t>
  </si>
  <si>
    <t>Глеб</t>
  </si>
  <si>
    <t>Денисович</t>
  </si>
  <si>
    <t>Мамаев</t>
  </si>
  <si>
    <t>Хабибуллин Азат Юнирович</t>
  </si>
  <si>
    <t>Мамлеев</t>
  </si>
  <si>
    <t>Маннанов</t>
  </si>
  <si>
    <t>Манылова</t>
  </si>
  <si>
    <t>Алёна</t>
  </si>
  <si>
    <t>Андреевна</t>
  </si>
  <si>
    <t>12.01.2012</t>
  </si>
  <si>
    <t>Маняпов</t>
  </si>
  <si>
    <t>Ренатович</t>
  </si>
  <si>
    <t>Мараховская</t>
  </si>
  <si>
    <t>Екатерина</t>
  </si>
  <si>
    <t>Марченко</t>
  </si>
  <si>
    <t>Матвеев</t>
  </si>
  <si>
    <t>Викторович</t>
  </si>
  <si>
    <t xml:space="preserve">Матвеев </t>
  </si>
  <si>
    <t>Степан</t>
  </si>
  <si>
    <t>Матвеева</t>
  </si>
  <si>
    <t>Айлин</t>
  </si>
  <si>
    <t>Ильдусовна</t>
  </si>
  <si>
    <t>Матушкин</t>
  </si>
  <si>
    <t>Маухмутова</t>
  </si>
  <si>
    <t>Альбертовна</t>
  </si>
  <si>
    <t>Машкова</t>
  </si>
  <si>
    <t>Александровна</t>
  </si>
  <si>
    <t>Микулич</t>
  </si>
  <si>
    <t>Шафикова Регина Рафаиловна</t>
  </si>
  <si>
    <t>Миннебаев</t>
  </si>
  <si>
    <t>Мирас</t>
  </si>
  <si>
    <t>Газизович</t>
  </si>
  <si>
    <t>Минниев</t>
  </si>
  <si>
    <t>Динисович</t>
  </si>
  <si>
    <t>Миранов</t>
  </si>
  <si>
    <t>Ильнурович</t>
  </si>
  <si>
    <t>МАОУ Школа № 71</t>
  </si>
  <si>
    <t>Низамова Валентина Викторовна</t>
  </si>
  <si>
    <t>Мирикшина</t>
  </si>
  <si>
    <t>Ралина</t>
  </si>
  <si>
    <t>Раданисовна</t>
  </si>
  <si>
    <t>Миронов</t>
  </si>
  <si>
    <t>Моргунов</t>
  </si>
  <si>
    <t>Евгений</t>
  </si>
  <si>
    <t xml:space="preserve">Морозов </t>
  </si>
  <si>
    <t xml:space="preserve">Егор </t>
  </si>
  <si>
    <t xml:space="preserve">Мусин </t>
  </si>
  <si>
    <t>Ниязович</t>
  </si>
  <si>
    <t>Мустаев</t>
  </si>
  <si>
    <t>Даниэль</t>
  </si>
  <si>
    <t>Мякишева</t>
  </si>
  <si>
    <t>Набиуллин</t>
  </si>
  <si>
    <t>Назарова</t>
  </si>
  <si>
    <t>Влада</t>
  </si>
  <si>
    <t>Прокшин Савелий Сергеевич</t>
  </si>
  <si>
    <t xml:space="preserve">Алия </t>
  </si>
  <si>
    <t>Ришатовна</t>
  </si>
  <si>
    <t>МАОУ Школа 108</t>
  </si>
  <si>
    <t>Левашова Наталья Алексеевна</t>
  </si>
  <si>
    <t>Назмиев</t>
  </si>
  <si>
    <t>Альфатович</t>
  </si>
  <si>
    <t>01.12.2011</t>
  </si>
  <si>
    <t>Насырова</t>
  </si>
  <si>
    <t>Руслана</t>
  </si>
  <si>
    <t>Руслановна</t>
  </si>
  <si>
    <t>Нигматуллин</t>
  </si>
  <si>
    <t>Ильгам</t>
  </si>
  <si>
    <t>Низамова</t>
  </si>
  <si>
    <t>Арина</t>
  </si>
  <si>
    <t>Никитин</t>
  </si>
  <si>
    <t>Данил</t>
  </si>
  <si>
    <t>Артёмович</t>
  </si>
  <si>
    <t>Никифорова</t>
  </si>
  <si>
    <t>Полина</t>
  </si>
  <si>
    <t>МАОУ "Лицей № 60" им. М.А.Ферина</t>
  </si>
  <si>
    <t>Протасов Андрей Олегович</t>
  </si>
  <si>
    <t>Николаев</t>
  </si>
  <si>
    <t xml:space="preserve">Александр </t>
  </si>
  <si>
    <t xml:space="preserve">Сергеевич </t>
  </si>
  <si>
    <t>МАОУ Школа №118</t>
  </si>
  <si>
    <t>Ржевская Ирина Генадиевна</t>
  </si>
  <si>
    <t>Павел</t>
  </si>
  <si>
    <t>Николаева</t>
  </si>
  <si>
    <t>Бажена</t>
  </si>
  <si>
    <t>МАОУ «Лицей № 106 «Содружество» имени Л.М. Павличенко»</t>
  </si>
  <si>
    <t>Кочемасова Валентина Ивановна</t>
  </si>
  <si>
    <t>Новиков</t>
  </si>
  <si>
    <t>Юрьевич</t>
  </si>
  <si>
    <t>Нугманов</t>
  </si>
  <si>
    <t>Алан</t>
  </si>
  <si>
    <t>Нургалиев</t>
  </si>
  <si>
    <t xml:space="preserve">нурлыгаянов </t>
  </si>
  <si>
    <t xml:space="preserve">Марат </t>
  </si>
  <si>
    <t xml:space="preserve">Радикович </t>
  </si>
  <si>
    <t xml:space="preserve">Осипов </t>
  </si>
  <si>
    <t>МАОУ Школа №156</t>
  </si>
  <si>
    <t>Аминева Наталья Валерьевна</t>
  </si>
  <si>
    <t>Памешов</t>
  </si>
  <si>
    <t>Биткулов Ильдар Хамзович, Шишкина Анна Федоровна</t>
  </si>
  <si>
    <t xml:space="preserve">Пастухов </t>
  </si>
  <si>
    <t xml:space="preserve"> Олег </t>
  </si>
  <si>
    <t xml:space="preserve"> Анатольевич</t>
  </si>
  <si>
    <t>ГБОУ УКШИ №28 для слепых и слабовидящих обучающихся</t>
  </si>
  <si>
    <t>Сахапова Нурия Мавлеткуловна</t>
  </si>
  <si>
    <t>Пашков</t>
  </si>
  <si>
    <t>Иван</t>
  </si>
  <si>
    <t>Пестряков</t>
  </si>
  <si>
    <t>04.03.2011</t>
  </si>
  <si>
    <t xml:space="preserve">Петрунин </t>
  </si>
  <si>
    <t xml:space="preserve"> Георгий </t>
  </si>
  <si>
    <t>Плеханова</t>
  </si>
  <si>
    <t>Александра</t>
  </si>
  <si>
    <t>Владимировна</t>
  </si>
  <si>
    <t>Погодин</t>
  </si>
  <si>
    <t>Максим</t>
  </si>
  <si>
    <t>Попов</t>
  </si>
  <si>
    <t>Герман</t>
  </si>
  <si>
    <t>Поскряков</t>
  </si>
  <si>
    <t>Семен</t>
  </si>
  <si>
    <t>Прянишников</t>
  </si>
  <si>
    <t xml:space="preserve">Пупышев </t>
  </si>
  <si>
    <t>Разяпова</t>
  </si>
  <si>
    <t xml:space="preserve">Александра </t>
  </si>
  <si>
    <t xml:space="preserve"> Артуровна</t>
  </si>
  <si>
    <t>Райзер</t>
  </si>
  <si>
    <t>Рамазанов</t>
  </si>
  <si>
    <t>Эрик</t>
  </si>
  <si>
    <t>Альбертович</t>
  </si>
  <si>
    <t>Рамазанова</t>
  </si>
  <si>
    <t>Аида</t>
  </si>
  <si>
    <t>Ильфировна</t>
  </si>
  <si>
    <t>Валерия</t>
  </si>
  <si>
    <t>Тимуровна</t>
  </si>
  <si>
    <t>МАОУ Школа № 88 ГО г. Уфа РБ</t>
  </si>
  <si>
    <t>Султанова Лилия Ритатовна</t>
  </si>
  <si>
    <t>Растегаев</t>
  </si>
  <si>
    <t>Ратовский</t>
  </si>
  <si>
    <t>Раупова</t>
  </si>
  <si>
    <t>Рамилевна</t>
  </si>
  <si>
    <t>07.10.1011</t>
  </si>
  <si>
    <t>Рахимкулов</t>
  </si>
  <si>
    <t>Динар</t>
  </si>
  <si>
    <t>Филюсович</t>
  </si>
  <si>
    <t>23.110.2011</t>
  </si>
  <si>
    <t>Рахимкулова</t>
  </si>
  <si>
    <t>Милана</t>
  </si>
  <si>
    <t>Азаматовна</t>
  </si>
  <si>
    <t>11.01.2012</t>
  </si>
  <si>
    <t>Рублев</t>
  </si>
  <si>
    <t>Олегович</t>
  </si>
  <si>
    <t>МАОУ школа № 97</t>
  </si>
  <si>
    <t>Козин Константин Дмитревич</t>
  </si>
  <si>
    <t>Рудаков</t>
  </si>
  <si>
    <t xml:space="preserve">Румак </t>
  </si>
  <si>
    <t xml:space="preserve"> Евгеньевич</t>
  </si>
  <si>
    <t>МАОУ Школа № 85</t>
  </si>
  <si>
    <t>Файзуллина Людмила Витальевна</t>
  </si>
  <si>
    <t>Сабитов</t>
  </si>
  <si>
    <t xml:space="preserve">Сабитов </t>
  </si>
  <si>
    <t>Савин</t>
  </si>
  <si>
    <t xml:space="preserve">Сагитов </t>
  </si>
  <si>
    <t>Сайфуллин</t>
  </si>
  <si>
    <t xml:space="preserve">Салимова </t>
  </si>
  <si>
    <t xml:space="preserve">Сабина </t>
  </si>
  <si>
    <t>МАОУ "Лицей № 68"</t>
  </si>
  <si>
    <t>Кукарина Анна Андреевна</t>
  </si>
  <si>
    <t>Салихов</t>
  </si>
  <si>
    <t>Рустамович</t>
  </si>
  <si>
    <t>Салихова</t>
  </si>
  <si>
    <t>Ильнара</t>
  </si>
  <si>
    <t>Ринатовна</t>
  </si>
  <si>
    <t>Самиева</t>
  </si>
  <si>
    <t>Элина</t>
  </si>
  <si>
    <t>Сатаев</t>
  </si>
  <si>
    <t>Рифович</t>
  </si>
  <si>
    <t>Сафаров</t>
  </si>
  <si>
    <t>Сафарова</t>
  </si>
  <si>
    <t>Рафаэлевна</t>
  </si>
  <si>
    <t>Сафиуллин</t>
  </si>
  <si>
    <t>Айнур</t>
  </si>
  <si>
    <t>Семенов</t>
  </si>
  <si>
    <t xml:space="preserve">Константин </t>
  </si>
  <si>
    <t xml:space="preserve">Семеняга </t>
  </si>
  <si>
    <t xml:space="preserve">Серазетдинов </t>
  </si>
  <si>
    <t xml:space="preserve">Арслан </t>
  </si>
  <si>
    <t>Синдякова</t>
  </si>
  <si>
    <t>Ольга</t>
  </si>
  <si>
    <t>МАОУ "Инженерный лицей №84 имени Пинского М.С. УГНТУ"</t>
  </si>
  <si>
    <t>Ситников</t>
  </si>
  <si>
    <t>Артемий</t>
  </si>
  <si>
    <t>Сиухова</t>
  </si>
  <si>
    <t>Арианна</t>
  </si>
  <si>
    <t>Смирнов</t>
  </si>
  <si>
    <t>Смирнова</t>
  </si>
  <si>
    <t xml:space="preserve">Смолькин </t>
  </si>
  <si>
    <t>Снарский</t>
  </si>
  <si>
    <t xml:space="preserve">Ян </t>
  </si>
  <si>
    <t>МАОУ "Школа № 109"</t>
  </si>
  <si>
    <t>X</t>
  </si>
  <si>
    <t>Ибрагимова Нелли Нилевна</t>
  </si>
  <si>
    <t>Степанян</t>
  </si>
  <si>
    <t>Григорьевич</t>
  </si>
  <si>
    <t>Стручков</t>
  </si>
  <si>
    <t>Игоревич</t>
  </si>
  <si>
    <t>Сулейманов</t>
  </si>
  <si>
    <t>МАОУ Школа № 141</t>
  </si>
  <si>
    <t>Нуриева Лиза Кашфиевна</t>
  </si>
  <si>
    <t>Сулейманова</t>
  </si>
  <si>
    <t>Эмина</t>
  </si>
  <si>
    <t>Султангалеева</t>
  </si>
  <si>
    <t>Елизавета</t>
  </si>
  <si>
    <t>Султанов</t>
  </si>
  <si>
    <t>Денис</t>
  </si>
  <si>
    <t>Сурков</t>
  </si>
  <si>
    <t>Георгий</t>
  </si>
  <si>
    <t>Суфияров</t>
  </si>
  <si>
    <t>Рашид</t>
  </si>
  <si>
    <t>Венерович</t>
  </si>
  <si>
    <t>Сынбулатов</t>
  </si>
  <si>
    <t>Сытник</t>
  </si>
  <si>
    <t>Тавганимова</t>
  </si>
  <si>
    <t>МАОУ Школа №137</t>
  </si>
  <si>
    <t>Петрова Лема Сибагатулловна</t>
  </si>
  <si>
    <t xml:space="preserve">Тайчин </t>
  </si>
  <si>
    <t>Танцитова</t>
  </si>
  <si>
    <t xml:space="preserve">Тенгелов </t>
  </si>
  <si>
    <t xml:space="preserve">Адхам </t>
  </si>
  <si>
    <t>Уктам углы</t>
  </si>
  <si>
    <t>Тимиркаев</t>
  </si>
  <si>
    <t xml:space="preserve">МАОУ Школа №119 </t>
  </si>
  <si>
    <t>Эрматов А.И.</t>
  </si>
  <si>
    <t xml:space="preserve">Толчев </t>
  </si>
  <si>
    <t>Тукаев</t>
  </si>
  <si>
    <t>Роберт</t>
  </si>
  <si>
    <t>Фиделевич</t>
  </si>
  <si>
    <t>Тулякова</t>
  </si>
  <si>
    <t>Аделя</t>
  </si>
  <si>
    <t>Усманов</t>
  </si>
  <si>
    <t>Фагуник</t>
  </si>
  <si>
    <t xml:space="preserve">Петр </t>
  </si>
  <si>
    <t>25.09.2011</t>
  </si>
  <si>
    <t>Фаридонов</t>
  </si>
  <si>
    <t>Лицей №160</t>
  </si>
  <si>
    <t>Набиуллин Ильдар Ранисович</t>
  </si>
  <si>
    <t xml:space="preserve">Фарукшин </t>
  </si>
  <si>
    <t xml:space="preserve">Фасикова </t>
  </si>
  <si>
    <t xml:space="preserve">Хасанова Гузель Айратовна </t>
  </si>
  <si>
    <t xml:space="preserve">Фаттахов </t>
  </si>
  <si>
    <t>Марселевич</t>
  </si>
  <si>
    <t>Фахреева</t>
  </si>
  <si>
    <t>МАОУ "Инженерный лицей №86 имени Пинского М.С. УГНТУ"</t>
  </si>
  <si>
    <t xml:space="preserve">Фёдоров </t>
  </si>
  <si>
    <t xml:space="preserve">Тимофей </t>
  </si>
  <si>
    <t>Федорова</t>
  </si>
  <si>
    <t>Федотова</t>
  </si>
  <si>
    <t>Варвара</t>
  </si>
  <si>
    <t>07/26/2011</t>
  </si>
  <si>
    <t xml:space="preserve">Федько </t>
  </si>
  <si>
    <t>Феоктистов</t>
  </si>
  <si>
    <t>Витальевич</t>
  </si>
  <si>
    <t>Феофанов</t>
  </si>
  <si>
    <t>ГБОУ РГИ им. Г. Альмухаметова</t>
  </si>
  <si>
    <t>Алексеев Виктор Петрович</t>
  </si>
  <si>
    <t>Фокеев</t>
  </si>
  <si>
    <t>Борис</t>
  </si>
  <si>
    <t xml:space="preserve">Хабибуллин </t>
  </si>
  <si>
    <t>Хабиева</t>
  </si>
  <si>
    <t>Амировна</t>
  </si>
  <si>
    <t>Хадыев</t>
  </si>
  <si>
    <t>Юрисович</t>
  </si>
  <si>
    <t>ОАНО "ФАНСКУЛ"</t>
  </si>
  <si>
    <t>Алексеев Олег Федорович</t>
  </si>
  <si>
    <t>Хазиева</t>
  </si>
  <si>
    <t xml:space="preserve">Анастасия </t>
  </si>
  <si>
    <t>Хайдаров</t>
  </si>
  <si>
    <t>Рафукжон</t>
  </si>
  <si>
    <t>Равшанбекович</t>
  </si>
  <si>
    <t>Хайритдинов</t>
  </si>
  <si>
    <t>Халиков</t>
  </si>
  <si>
    <t>Ринат</t>
  </si>
  <si>
    <t xml:space="preserve"> Камилевич</t>
  </si>
  <si>
    <t>Халитова</t>
  </si>
  <si>
    <t>Рада</t>
  </si>
  <si>
    <t>Хасанов</t>
  </si>
  <si>
    <t>Тамерлан</t>
  </si>
  <si>
    <t>Загирович</t>
  </si>
  <si>
    <t>Ильдусович</t>
  </si>
  <si>
    <t>Косарев И.А.</t>
  </si>
  <si>
    <t>Хасанова</t>
  </si>
  <si>
    <t>Хисамитдинов</t>
  </si>
  <si>
    <t>Динислам</t>
  </si>
  <si>
    <t>Хлыбов</t>
  </si>
  <si>
    <t>Хорев</t>
  </si>
  <si>
    <t>Хурматуллин</t>
  </si>
  <si>
    <t xml:space="preserve">Рустэм </t>
  </si>
  <si>
    <t>Хусаинова</t>
  </si>
  <si>
    <t>Дилара</t>
  </si>
  <si>
    <t>Сагитовна</t>
  </si>
  <si>
    <t>Хуснутдинова</t>
  </si>
  <si>
    <t>Алия</t>
  </si>
  <si>
    <t xml:space="preserve">Хуснутдинова </t>
  </si>
  <si>
    <t>Ильгизовна</t>
  </si>
  <si>
    <t>Хызыров</t>
  </si>
  <si>
    <t>Булат</t>
  </si>
  <si>
    <t>Ценев</t>
  </si>
  <si>
    <t>Ильич</t>
  </si>
  <si>
    <t xml:space="preserve"> 06.09.2011</t>
  </si>
  <si>
    <t>Чепайкина</t>
  </si>
  <si>
    <t>Пелагея</t>
  </si>
  <si>
    <t>Егоровна</t>
  </si>
  <si>
    <t>22.06.2011</t>
  </si>
  <si>
    <t xml:space="preserve">Червинская </t>
  </si>
  <si>
    <t xml:space="preserve">Татьяна </t>
  </si>
  <si>
    <t>Николаевна</t>
  </si>
  <si>
    <t>Черниченко</t>
  </si>
  <si>
    <t>Чирикова</t>
  </si>
  <si>
    <t>Чумаченко</t>
  </si>
  <si>
    <t>Шагисултанова</t>
  </si>
  <si>
    <t>Назгуль</t>
  </si>
  <si>
    <t>Камилевна</t>
  </si>
  <si>
    <t>Шайбакова</t>
  </si>
  <si>
    <t>Шаймарданов</t>
  </si>
  <si>
    <t>Рамилевич</t>
  </si>
  <si>
    <t xml:space="preserve">Шаймуратов  </t>
  </si>
  <si>
    <t xml:space="preserve">МАОУ «Гимназия № 16» </t>
  </si>
  <si>
    <t>Фазлыева Эмилия Аскаровна</t>
  </si>
  <si>
    <t xml:space="preserve">Шакиров </t>
  </si>
  <si>
    <t>Юлдашев Загир Рамилевич</t>
  </si>
  <si>
    <t>Шангареев</t>
  </si>
  <si>
    <t>Рушан</t>
  </si>
  <si>
    <t>Шарафутдинова</t>
  </si>
  <si>
    <t>Наза</t>
  </si>
  <si>
    <t>Шарипов</t>
  </si>
  <si>
    <t>Алихан</t>
  </si>
  <si>
    <t>Шартдинов</t>
  </si>
  <si>
    <t>МАОУ Гимназия № 111</t>
  </si>
  <si>
    <t>Бронникова Елена Владимировна</t>
  </si>
  <si>
    <t>Шафиков</t>
  </si>
  <si>
    <t>Шевяхова</t>
  </si>
  <si>
    <t>Милена</t>
  </si>
  <si>
    <t>МАОУ Школа №7</t>
  </si>
  <si>
    <t>Дистанова Эльвира Адиятулловна</t>
  </si>
  <si>
    <t>Шендрик</t>
  </si>
  <si>
    <t>МАОУ "Гимназия № 47"</t>
  </si>
  <si>
    <t>Равилова Гульнара Ханифовна</t>
  </si>
  <si>
    <t>Шестаков</t>
  </si>
  <si>
    <t>Захар</t>
  </si>
  <si>
    <t>Щевелёв</t>
  </si>
  <si>
    <t>Щербаков</t>
  </si>
  <si>
    <t>Владислав</t>
  </si>
  <si>
    <t xml:space="preserve">Щербаков </t>
  </si>
  <si>
    <t xml:space="preserve">Матвей </t>
  </si>
  <si>
    <t>Валерьевич</t>
  </si>
  <si>
    <t>Эделев</t>
  </si>
  <si>
    <t xml:space="preserve">Эюбова </t>
  </si>
  <si>
    <t xml:space="preserve">Сафия </t>
  </si>
  <si>
    <t>Феликсовна</t>
  </si>
  <si>
    <t>Юлдашбаева</t>
  </si>
  <si>
    <t>Гульназ</t>
  </si>
  <si>
    <t>Хайдаровна</t>
  </si>
  <si>
    <t>Айзиля</t>
  </si>
  <si>
    <t>Газизовна</t>
  </si>
  <si>
    <t xml:space="preserve">МАОУ "Башкирская гимназия №158 им. М. Карима" </t>
  </si>
  <si>
    <t>7А</t>
  </si>
  <si>
    <t>Мазитова Роза Рашитовна</t>
  </si>
  <si>
    <t>Юлдашев</t>
  </si>
  <si>
    <t>Багдасар</t>
  </si>
  <si>
    <t>Алимжанович</t>
  </si>
  <si>
    <t>МАОУ Школа №78 им. Героя РФ Сафронова А.А.</t>
  </si>
  <si>
    <t>Галиахметова  Ильмира Раисовна</t>
  </si>
  <si>
    <t>Юсупов</t>
  </si>
  <si>
    <t>Наилевич</t>
  </si>
  <si>
    <t>Юсупова</t>
  </si>
  <si>
    <t>Петровна</t>
  </si>
  <si>
    <t>Ягафаров</t>
  </si>
  <si>
    <t>Язданова</t>
  </si>
  <si>
    <t>Мадина</t>
  </si>
  <si>
    <t>Батыровна</t>
  </si>
  <si>
    <t>Якшембетов</t>
  </si>
  <si>
    <t>Ислам</t>
  </si>
  <si>
    <t>Давлетбаева</t>
  </si>
  <si>
    <t>Руфилевна</t>
  </si>
  <si>
    <t>Саматов</t>
  </si>
  <si>
    <t>Эдгар</t>
  </si>
  <si>
    <r>
      <rPr>
        <sz val="11"/>
        <color theme="1"/>
        <rFont val="Times New Roman"/>
        <family val="1"/>
        <charset val="204"/>
      </rPr>
      <t>Ранжированный список участников</t>
    </r>
    <r>
      <rPr>
        <b/>
        <sz val="11"/>
        <color theme="1"/>
        <rFont val="Times New Roman"/>
        <family val="1"/>
        <charset val="204"/>
      </rPr>
      <t xml:space="preserve"> муниципального этапа</t>
    </r>
    <r>
      <rPr>
        <sz val="11"/>
        <color theme="1"/>
        <rFont val="Times New Roman"/>
        <family val="1"/>
        <charset val="204"/>
      </rPr>
      <t xml:space="preserve"> всероссийской олимпиады школьников 
по</t>
    </r>
    <r>
      <rPr>
        <sz val="11"/>
        <color rgb="FFFF0000"/>
        <rFont val="Times New Roman"/>
        <family val="1"/>
        <charset val="204"/>
      </rPr>
      <t xml:space="preserve"> _____ФИЗИКЕ_____ </t>
    </r>
    <r>
      <rPr>
        <sz val="11"/>
        <color theme="1"/>
        <rFont val="Times New Roman"/>
        <family val="1"/>
        <charset val="204"/>
      </rPr>
      <t>в</t>
    </r>
    <r>
      <rPr>
        <sz val="11"/>
        <color rgb="FFFF0000"/>
        <rFont val="Times New Roman"/>
        <family val="1"/>
        <charset val="204"/>
      </rPr>
      <t xml:space="preserve"> _8__</t>
    </r>
    <r>
      <rPr>
        <sz val="11"/>
        <color theme="1"/>
        <rFont val="Times New Roman"/>
        <family val="1"/>
        <charset val="204"/>
      </rPr>
      <t xml:space="preserve"> классах в 2024-2025 учебном году</t>
    </r>
  </si>
  <si>
    <t>Полное наименование образовательной организации (по уставу)</t>
  </si>
  <si>
    <t>Абдалов</t>
  </si>
  <si>
    <t>Арутрович</t>
  </si>
  <si>
    <t>не имеются</t>
  </si>
  <si>
    <t>МАОУ "Башкирская гимназия№158 им.М.Карима"</t>
  </si>
  <si>
    <t>Дуланова Гузелия Миннулловна</t>
  </si>
  <si>
    <t>Абдрахманов</t>
  </si>
  <si>
    <t>Богдан</t>
  </si>
  <si>
    <t>Данир</t>
  </si>
  <si>
    <t>Радмилович</t>
  </si>
  <si>
    <t>Ахметова Гульдар Ваисовна</t>
  </si>
  <si>
    <t>Абдулманов</t>
  </si>
  <si>
    <t>Солянкина Наталья Николаевна</t>
  </si>
  <si>
    <t>Абдулхаков</t>
  </si>
  <si>
    <t>16.07.2010</t>
  </si>
  <si>
    <t>Кочемасова Ваалентина Ивановна</t>
  </si>
  <si>
    <t>Авгамбаев</t>
  </si>
  <si>
    <t>Аверьянов</t>
  </si>
  <si>
    <t>М</t>
  </si>
  <si>
    <t>МАОУ Школа №27 с УИОП</t>
  </si>
  <si>
    <t>Коваленко Марина Георгиевна</t>
  </si>
  <si>
    <t>Акмайкин</t>
  </si>
  <si>
    <t>Ханова Альфия Зуфаровна</t>
  </si>
  <si>
    <t xml:space="preserve">Акназаров   </t>
  </si>
  <si>
    <t>Акчулпанов</t>
  </si>
  <si>
    <t>Акрам</t>
  </si>
  <si>
    <t>Русстамович</t>
  </si>
  <si>
    <t>МАОУ "Лицей 21"</t>
  </si>
  <si>
    <t>Харитонова Анна Сергеевна</t>
  </si>
  <si>
    <t>Акчурина</t>
  </si>
  <si>
    <t>Алекберова</t>
  </si>
  <si>
    <t>Азеровна</t>
  </si>
  <si>
    <t>МАОУ "Гимназия №67 имени В.В.Горбатко"</t>
  </si>
  <si>
    <t>Алибакова</t>
  </si>
  <si>
    <t>Айсиля</t>
  </si>
  <si>
    <t>Альбаев</t>
  </si>
  <si>
    <t>Альмухаметова</t>
  </si>
  <si>
    <t>Вильнуровна</t>
  </si>
  <si>
    <t>Кабиров Рамиль Рашитович</t>
  </si>
  <si>
    <t xml:space="preserve">Андреев </t>
  </si>
  <si>
    <t>Олег</t>
  </si>
  <si>
    <t>Арсенин</t>
  </si>
  <si>
    <t>Мусина Оксана Рафаеловна</t>
  </si>
  <si>
    <t>Асмандияров</t>
  </si>
  <si>
    <t>Афризанов</t>
  </si>
  <si>
    <t>Ахмадеев</t>
  </si>
  <si>
    <t>Карева Татьяна Петровна</t>
  </si>
  <si>
    <t>Ахметгареев</t>
  </si>
  <si>
    <t>Азамат</t>
  </si>
  <si>
    <t>Шафикова Ирина Валерьевна</t>
  </si>
  <si>
    <t>Ахметзянов</t>
  </si>
  <si>
    <t>Илшатович</t>
  </si>
  <si>
    <t>Ахметов</t>
  </si>
  <si>
    <t>Ахметьянов</t>
  </si>
  <si>
    <t>Раилевич</t>
  </si>
  <si>
    <t>МАОУ "Лицей № 94"</t>
  </si>
  <si>
    <t>Мухамедьянова Гульназ Минзагитовна</t>
  </si>
  <si>
    <t xml:space="preserve">Ахметьянов </t>
  </si>
  <si>
    <t>Умар</t>
  </si>
  <si>
    <t xml:space="preserve">Вадимович </t>
  </si>
  <si>
    <t>Ахтямов</t>
  </si>
  <si>
    <t>Исхакова Ф.М.</t>
  </si>
  <si>
    <t>Аюпов</t>
  </si>
  <si>
    <t>Даниль</t>
  </si>
  <si>
    <t>Бабичева</t>
  </si>
  <si>
    <t>Бадретдинов</t>
  </si>
  <si>
    <t>Имран</t>
  </si>
  <si>
    <t>Бадретдинова</t>
  </si>
  <si>
    <t>Альмира</t>
  </si>
  <si>
    <t xml:space="preserve"> 02.12.2010</t>
  </si>
  <si>
    <t xml:space="preserve">Байбулова </t>
  </si>
  <si>
    <t>Хадиджа</t>
  </si>
  <si>
    <t>Шамилевна</t>
  </si>
  <si>
    <t>МАОУ Школа №147</t>
  </si>
  <si>
    <t>Байдюк</t>
  </si>
  <si>
    <t>МАОУ ЦО №159</t>
  </si>
  <si>
    <t>Даниловский Эдуард Ринатович</t>
  </si>
  <si>
    <t>Бакиев</t>
  </si>
  <si>
    <t>Самир</t>
  </si>
  <si>
    <t>Маликович</t>
  </si>
  <si>
    <t>Балакин</t>
  </si>
  <si>
    <t>Белоусова Галина Анатольевна</t>
  </si>
  <si>
    <t>Барт</t>
  </si>
  <si>
    <t>Платон</t>
  </si>
  <si>
    <t xml:space="preserve"> 08.05.2010</t>
  </si>
  <si>
    <t>Батраев</t>
  </si>
  <si>
    <t>ильгамович</t>
  </si>
  <si>
    <t>Батталова</t>
  </si>
  <si>
    <t>Анита</t>
  </si>
  <si>
    <t>МАОУ "Гимназия №65 имени В.В.Горбатко"</t>
  </si>
  <si>
    <t xml:space="preserve">Бахитов </t>
  </si>
  <si>
    <t>Батыр</t>
  </si>
  <si>
    <t>Исмаилович</t>
  </si>
  <si>
    <t>21.10.2010</t>
  </si>
  <si>
    <t>Тагиров Ильгам Хамитович</t>
  </si>
  <si>
    <t>Баширов</t>
  </si>
  <si>
    <t>Камаль</t>
  </si>
  <si>
    <t>Бикбаев</t>
  </si>
  <si>
    <t>Ильдар</t>
  </si>
  <si>
    <t xml:space="preserve">Бикбулатов </t>
  </si>
  <si>
    <t xml:space="preserve">Искандер </t>
  </si>
  <si>
    <t>Бикмухаметова</t>
  </si>
  <si>
    <t>Салима</t>
  </si>
  <si>
    <t>Дамировна</t>
  </si>
  <si>
    <t>МАОУ "Школа№8  им.И.П.Хатунцева"</t>
  </si>
  <si>
    <t>Зайнуллина Милана Вадимовна</t>
  </si>
  <si>
    <t xml:space="preserve">Богач </t>
  </si>
  <si>
    <t xml:space="preserve"> Артем </t>
  </si>
  <si>
    <t xml:space="preserve"> Геннадиевич</t>
  </si>
  <si>
    <t>Богданович</t>
  </si>
  <si>
    <t>Кира</t>
  </si>
  <si>
    <t>Валерьевна</t>
  </si>
  <si>
    <t>Бондарев</t>
  </si>
  <si>
    <t>Михайлович</t>
  </si>
  <si>
    <t xml:space="preserve">Булатов </t>
  </si>
  <si>
    <t xml:space="preserve">Аскар </t>
  </si>
  <si>
    <t xml:space="preserve">Тимурович </t>
  </si>
  <si>
    <t>МАОУ "Школа №27 с УИОП"</t>
  </si>
  <si>
    <t>Орешникова Ирина Владимировна</t>
  </si>
  <si>
    <t>Валиахметова</t>
  </si>
  <si>
    <t xml:space="preserve">Кристина </t>
  </si>
  <si>
    <t>Ренатовна</t>
  </si>
  <si>
    <t>Валиев</t>
  </si>
  <si>
    <t>Айнурович</t>
  </si>
  <si>
    <t>Валиулина</t>
  </si>
  <si>
    <t>МАОУ "Школа № 45"</t>
  </si>
  <si>
    <t>Ванин</t>
  </si>
  <si>
    <t>Варакина</t>
  </si>
  <si>
    <t xml:space="preserve"> Антонина</t>
  </si>
  <si>
    <t>МАОУ Школа №80 имени А.М. Матросова</t>
  </si>
  <si>
    <t>Малышев Сергей Александрович</t>
  </si>
  <si>
    <t>Василенко</t>
  </si>
  <si>
    <t>МАОУ "Школа №117 с УИИЯ"</t>
  </si>
  <si>
    <t>Сариева Зинфира Фидаевна</t>
  </si>
  <si>
    <t>Вашай</t>
  </si>
  <si>
    <t>Леон</t>
  </si>
  <si>
    <t>Вшивцев</t>
  </si>
  <si>
    <t>Габдрахманов</t>
  </si>
  <si>
    <t>Габдуллин</t>
  </si>
  <si>
    <t>Гадельшин</t>
  </si>
  <si>
    <t>Ильгизар</t>
  </si>
  <si>
    <t>Ильнар</t>
  </si>
  <si>
    <t>Иршатович</t>
  </si>
  <si>
    <t xml:space="preserve">Гайнутдинов </t>
  </si>
  <si>
    <t xml:space="preserve">Хаким </t>
  </si>
  <si>
    <t>Мансурович</t>
  </si>
  <si>
    <t>Гайсаров</t>
  </si>
  <si>
    <t>Ильсурович</t>
  </si>
  <si>
    <t>МАОУ "Школа №104 им. М. Шаймуратова"</t>
  </si>
  <si>
    <t>Чуманова Миляуша Фаниловна</t>
  </si>
  <si>
    <t>Гайсин</t>
  </si>
  <si>
    <t>Галиакберов</t>
  </si>
  <si>
    <t xml:space="preserve"> 03.03.2010</t>
  </si>
  <si>
    <t>Галимов</t>
  </si>
  <si>
    <t xml:space="preserve">Ахмад </t>
  </si>
  <si>
    <t>Галяутдинов</t>
  </si>
  <si>
    <t>Ганиев</t>
  </si>
  <si>
    <t>Искандэр</t>
  </si>
  <si>
    <t>30.01.2010</t>
  </si>
  <si>
    <t>МАОУ Школа №55</t>
  </si>
  <si>
    <t>Сергеева Ирина Владимировна</t>
  </si>
  <si>
    <t>Даниель</t>
  </si>
  <si>
    <t>Гатауллин</t>
  </si>
  <si>
    <t>Гатиатуллин</t>
  </si>
  <si>
    <t>Климент</t>
  </si>
  <si>
    <t>Герасимов</t>
  </si>
  <si>
    <t xml:space="preserve">Гибадуллин </t>
  </si>
  <si>
    <t xml:space="preserve">Эдуардович </t>
  </si>
  <si>
    <t>Гизатуллин</t>
  </si>
  <si>
    <t>Фаритович</t>
  </si>
  <si>
    <t>Гильванов</t>
  </si>
  <si>
    <t>Фарит</t>
  </si>
  <si>
    <t>МАОУ Школа № 88 ГО г.Уфа РБ</t>
  </si>
  <si>
    <t>Султанова Лилия Ринатовна</t>
  </si>
  <si>
    <t xml:space="preserve">Гильманшин </t>
  </si>
  <si>
    <t xml:space="preserve">Динислам </t>
  </si>
  <si>
    <t>Гильмутдинов</t>
  </si>
  <si>
    <t xml:space="preserve">Динар </t>
  </si>
  <si>
    <t>Латыпов Р.И.</t>
  </si>
  <si>
    <t>Гильмутдинова</t>
  </si>
  <si>
    <t>Миляуша</t>
  </si>
  <si>
    <t>Салаватовна</t>
  </si>
  <si>
    <t>Гимадиева</t>
  </si>
  <si>
    <t xml:space="preserve"> Эмилия </t>
  </si>
  <si>
    <t>МАОУ Школа№23</t>
  </si>
  <si>
    <t>Гоголева</t>
  </si>
  <si>
    <t>Годованец</t>
  </si>
  <si>
    <t>Макарий</t>
  </si>
  <si>
    <t>Голубев</t>
  </si>
  <si>
    <t>Станислав</t>
  </si>
  <si>
    <t>Гончарук</t>
  </si>
  <si>
    <t>Городков</t>
  </si>
  <si>
    <t>Гришин</t>
  </si>
  <si>
    <t>17.01.2010</t>
  </si>
  <si>
    <t>Гумеров</t>
  </si>
  <si>
    <t>МАОУ Школа № 61</t>
  </si>
  <si>
    <t>Вагина Елена Васильевна</t>
  </si>
  <si>
    <t>Гурницкий</t>
  </si>
  <si>
    <t xml:space="preserve">Кирилл </t>
  </si>
  <si>
    <t>Гусев</t>
  </si>
  <si>
    <t>Канарейкин В.И.</t>
  </si>
  <si>
    <t xml:space="preserve">Дажин </t>
  </si>
  <si>
    <t xml:space="preserve">Денисов </t>
  </si>
  <si>
    <t xml:space="preserve">Ярослав </t>
  </si>
  <si>
    <t>МАОУ "Башкирская гимназия №122"</t>
  </si>
  <si>
    <t>Якупова Эльмира Фидратовна</t>
  </si>
  <si>
    <t xml:space="preserve">Держиева </t>
  </si>
  <si>
    <t xml:space="preserve">Сузанна </t>
  </si>
  <si>
    <t>Ильинична</t>
  </si>
  <si>
    <t>Дерюжкин</t>
  </si>
  <si>
    <t>Валерий</t>
  </si>
  <si>
    <t>Десяткин</t>
  </si>
  <si>
    <t xml:space="preserve">Дистанова </t>
  </si>
  <si>
    <t xml:space="preserve">Роксана </t>
  </si>
  <si>
    <t xml:space="preserve">Дмитрюк </t>
  </si>
  <si>
    <t xml:space="preserve">Дорохин </t>
  </si>
  <si>
    <t>Сергей</t>
  </si>
  <si>
    <t xml:space="preserve">Дорошко </t>
  </si>
  <si>
    <t xml:space="preserve">Ева </t>
  </si>
  <si>
    <t>21.07.2010</t>
  </si>
  <si>
    <t xml:space="preserve">Дроздов </t>
  </si>
  <si>
    <t xml:space="preserve"> Алексей </t>
  </si>
  <si>
    <t>Дубровский</t>
  </si>
  <si>
    <t>Дусманов</t>
  </si>
  <si>
    <t>Евстафьев</t>
  </si>
  <si>
    <t>Емелёва</t>
  </si>
  <si>
    <t>Животов</t>
  </si>
  <si>
    <t xml:space="preserve">Загирова  </t>
  </si>
  <si>
    <t>Амира</t>
  </si>
  <si>
    <t>Ильясовна</t>
  </si>
  <si>
    <t>Закирзянов</t>
  </si>
  <si>
    <t>Аяз</t>
  </si>
  <si>
    <t>Эдуартович</t>
  </si>
  <si>
    <t>Замылина</t>
  </si>
  <si>
    <t>Ксения</t>
  </si>
  <si>
    <t>Зарубин</t>
  </si>
  <si>
    <t>Семенович</t>
  </si>
  <si>
    <t>Зиганшин</t>
  </si>
  <si>
    <t>Малик</t>
  </si>
  <si>
    <t>Инзарович</t>
  </si>
  <si>
    <t>Шишкина Анна Федоровна, Биткулов Ильдар Хамзович</t>
  </si>
  <si>
    <t>Зиннатуллина</t>
  </si>
  <si>
    <t>Джамелия</t>
  </si>
  <si>
    <t>Паскалевна</t>
  </si>
  <si>
    <t>Зиязетдинова</t>
  </si>
  <si>
    <t xml:space="preserve">Козин Константин Дмитревич </t>
  </si>
  <si>
    <t>Зосимович</t>
  </si>
  <si>
    <t>Зубаиров</t>
  </si>
  <si>
    <t>Линарович</t>
  </si>
  <si>
    <t>Воронина Ирина Нагимзяновна</t>
  </si>
  <si>
    <t>Рамильевич</t>
  </si>
  <si>
    <t>Идрисова</t>
  </si>
  <si>
    <t xml:space="preserve">Алина </t>
  </si>
  <si>
    <t xml:space="preserve">Илембетов </t>
  </si>
  <si>
    <t>Нурислам</t>
  </si>
  <si>
    <t xml:space="preserve">Ахнафович </t>
  </si>
  <si>
    <t>Имакаева</t>
  </si>
  <si>
    <t>Лилия</t>
  </si>
  <si>
    <t>Искандаров</t>
  </si>
  <si>
    <t>Исхаков</t>
  </si>
  <si>
    <t>Тльгтзович</t>
  </si>
  <si>
    <t>Ишанов</t>
  </si>
  <si>
    <t>Радмир</t>
  </si>
  <si>
    <t xml:space="preserve">Ишкулова </t>
  </si>
  <si>
    <t xml:space="preserve">Зарина </t>
  </si>
  <si>
    <t>1`,5</t>
  </si>
  <si>
    <t>Кадыров</t>
  </si>
  <si>
    <t xml:space="preserve">Данияр </t>
  </si>
  <si>
    <t>Раушанович</t>
  </si>
  <si>
    <t xml:space="preserve">Казанцева </t>
  </si>
  <si>
    <t>Анатольевна</t>
  </si>
  <si>
    <t xml:space="preserve">Калачев </t>
  </si>
  <si>
    <t xml:space="preserve">Герман </t>
  </si>
  <si>
    <t>Калимуллин</t>
  </si>
  <si>
    <t>Даян</t>
  </si>
  <si>
    <t>Яковлев Виталий Александрович</t>
  </si>
  <si>
    <t>Кальметьев</t>
  </si>
  <si>
    <t>Камалтдинов</t>
  </si>
  <si>
    <t>Камский</t>
  </si>
  <si>
    <t>Карабаев</t>
  </si>
  <si>
    <t>Нурсултан</t>
  </si>
  <si>
    <t>Ульфатович</t>
  </si>
  <si>
    <t>07/24/2010</t>
  </si>
  <si>
    <t>Карачурин</t>
  </si>
  <si>
    <t xml:space="preserve">Каюмов </t>
  </si>
  <si>
    <t xml:space="preserve">Русланович </t>
  </si>
  <si>
    <t>Кималов</t>
  </si>
  <si>
    <t>Фангизович</t>
  </si>
  <si>
    <t>Кинзягулов</t>
  </si>
  <si>
    <t>Киргизов</t>
  </si>
  <si>
    <t>Климов</t>
  </si>
  <si>
    <t>Князев</t>
  </si>
  <si>
    <t>Лев</t>
  </si>
  <si>
    <t>08.17.2010</t>
  </si>
  <si>
    <t xml:space="preserve">Колесникова </t>
  </si>
  <si>
    <t xml:space="preserve">Юлия </t>
  </si>
  <si>
    <t>Колчин</t>
  </si>
  <si>
    <t>Комиссарова</t>
  </si>
  <si>
    <t>Кондратьева</t>
  </si>
  <si>
    <t>Вере</t>
  </si>
  <si>
    <t>Конопко</t>
  </si>
  <si>
    <t>Лэйла</t>
  </si>
  <si>
    <t>МАОУ Школа № 56 им. Г.С, Овчинникова</t>
  </si>
  <si>
    <t>Кононова Татьяна Александровна</t>
  </si>
  <si>
    <t>Костригин</t>
  </si>
  <si>
    <t>Кочкин</t>
  </si>
  <si>
    <t>Кошиков</t>
  </si>
  <si>
    <t>Константинович</t>
  </si>
  <si>
    <t xml:space="preserve">Краев </t>
  </si>
  <si>
    <t>Красильникова</t>
  </si>
  <si>
    <t>Маргарита</t>
  </si>
  <si>
    <t>Максимовна</t>
  </si>
  <si>
    <t>АНО СОШ "Баярд"</t>
  </si>
  <si>
    <t>Степанова Лия Викторовна</t>
  </si>
  <si>
    <t xml:space="preserve">Красильникова </t>
  </si>
  <si>
    <t xml:space="preserve"> Екатерина</t>
  </si>
  <si>
    <t xml:space="preserve">Красносельская </t>
  </si>
  <si>
    <t xml:space="preserve">Анна </t>
  </si>
  <si>
    <t>Антоновна</t>
  </si>
  <si>
    <t>Кудояров</t>
  </si>
  <si>
    <t>Кудрявцев</t>
  </si>
  <si>
    <t>Куклева</t>
  </si>
  <si>
    <t>Яна</t>
  </si>
  <si>
    <t>Кулаков</t>
  </si>
  <si>
    <t>Кулюкина</t>
  </si>
  <si>
    <t>Курамшина</t>
  </si>
  <si>
    <t>Курбангалиева</t>
  </si>
  <si>
    <t>Кутлеева</t>
  </si>
  <si>
    <t>Рустамовна</t>
  </si>
  <si>
    <t>Кутусов</t>
  </si>
  <si>
    <t>Баяс</t>
  </si>
  <si>
    <t>Латыпов</t>
  </si>
  <si>
    <t>Айвар</t>
  </si>
  <si>
    <t>Флоритович</t>
  </si>
  <si>
    <t>Леднева</t>
  </si>
  <si>
    <t>Юрьевна</t>
  </si>
  <si>
    <t>Лель</t>
  </si>
  <si>
    <t>Локадкина</t>
  </si>
  <si>
    <t>Лукашевич</t>
  </si>
  <si>
    <t>Фёдор</t>
  </si>
  <si>
    <t>Мавлютов</t>
  </si>
  <si>
    <t>Маликова</t>
  </si>
  <si>
    <t xml:space="preserve">Алтынай </t>
  </si>
  <si>
    <t xml:space="preserve">Азаматовна </t>
  </si>
  <si>
    <t>Манзурова</t>
  </si>
  <si>
    <t>26.05.10</t>
  </si>
  <si>
    <t>Марванов</t>
  </si>
  <si>
    <t>Мартынов</t>
  </si>
  <si>
    <t>МАОУ «Физико-математический лицей № 93»</t>
  </si>
  <si>
    <t>Машарова</t>
  </si>
  <si>
    <t>Мелина</t>
  </si>
  <si>
    <t xml:space="preserve">Мелемчук </t>
  </si>
  <si>
    <t>МАОУ "Лицей №52"</t>
  </si>
  <si>
    <t>Гаврилова Екатерина Вячеславовна</t>
  </si>
  <si>
    <t>Меньшиков</t>
  </si>
  <si>
    <t xml:space="preserve">Илья </t>
  </si>
  <si>
    <t>Метлицкий</t>
  </si>
  <si>
    <t>Мешков</t>
  </si>
  <si>
    <t>Минеев</t>
  </si>
  <si>
    <t>Аркадий</t>
  </si>
  <si>
    <t xml:space="preserve">Минияров </t>
  </si>
  <si>
    <t>21.01.2010</t>
  </si>
  <si>
    <t>Миронюк</t>
  </si>
  <si>
    <t>Мотина</t>
  </si>
  <si>
    <t xml:space="preserve">Галина Гульнур Фанавиевна </t>
  </si>
  <si>
    <t>Мугалимова</t>
  </si>
  <si>
    <t>Дарина</t>
  </si>
  <si>
    <t xml:space="preserve">Музафин  </t>
  </si>
  <si>
    <t>Муллагулова</t>
  </si>
  <si>
    <t>Даяна</t>
  </si>
  <si>
    <t>Ильнуровна</t>
  </si>
  <si>
    <t>Муллаянова</t>
  </si>
  <si>
    <t>Зарема</t>
  </si>
  <si>
    <t>Фаилевна</t>
  </si>
  <si>
    <t>Муратбаев</t>
  </si>
  <si>
    <t xml:space="preserve">Муратов </t>
  </si>
  <si>
    <t>Булатович</t>
  </si>
  <si>
    <t xml:space="preserve">Муратова </t>
  </si>
  <si>
    <t xml:space="preserve">Миляуша </t>
  </si>
  <si>
    <t>Мусина</t>
  </si>
  <si>
    <t>Адина</t>
  </si>
  <si>
    <t>Мустафин</t>
  </si>
  <si>
    <t>Муталова</t>
  </si>
  <si>
    <t>Марйам</t>
  </si>
  <si>
    <t>23.11/2010</t>
  </si>
  <si>
    <t xml:space="preserve">Муфтахова </t>
  </si>
  <si>
    <t>Дина</t>
  </si>
  <si>
    <t>Мухаметкильдина</t>
  </si>
  <si>
    <t>Рифовна</t>
  </si>
  <si>
    <t>Мухаметов</t>
  </si>
  <si>
    <t>Анварович</t>
  </si>
  <si>
    <t>Мухаметрахимов</t>
  </si>
  <si>
    <t>Набиева</t>
  </si>
  <si>
    <t>Фанисовна</t>
  </si>
  <si>
    <t>Нагаев</t>
  </si>
  <si>
    <t>Альфир</t>
  </si>
  <si>
    <t>Насибуллина</t>
  </si>
  <si>
    <t>Анваровна</t>
  </si>
  <si>
    <t>Насыров</t>
  </si>
  <si>
    <t>Дамилевич</t>
  </si>
  <si>
    <t>София</t>
  </si>
  <si>
    <t>Нафикова</t>
  </si>
  <si>
    <t>Марселевна</t>
  </si>
  <si>
    <t>Нейколюк</t>
  </si>
  <si>
    <t>Светозар</t>
  </si>
  <si>
    <t>Несмачный</t>
  </si>
  <si>
    <t>Нестеренко</t>
  </si>
  <si>
    <t>МАОУ "Центр образования №35"</t>
  </si>
  <si>
    <t>Китикова Нурзия Хайбулловна</t>
  </si>
  <si>
    <t>Нигматуллина</t>
  </si>
  <si>
    <t>Рузиля</t>
  </si>
  <si>
    <t>Булатовна</t>
  </si>
  <si>
    <t>Клим</t>
  </si>
  <si>
    <t xml:space="preserve">Никитин  </t>
  </si>
  <si>
    <t xml:space="preserve">Антонович </t>
  </si>
  <si>
    <t>Нугуманов</t>
  </si>
  <si>
    <t>Нуриев</t>
  </si>
  <si>
    <t>Янбулат</t>
  </si>
  <si>
    <t>Нуркаев</t>
  </si>
  <si>
    <t>Нурмухаметов</t>
  </si>
  <si>
    <t>Нуртдинов</t>
  </si>
  <si>
    <t>Марсэль</t>
  </si>
  <si>
    <t>04.11.2010</t>
  </si>
  <si>
    <t>Павлова</t>
  </si>
  <si>
    <t xml:space="preserve">Парамонов    </t>
  </si>
  <si>
    <t>МАОУ "Лицей № 107"</t>
  </si>
  <si>
    <t>Бахтиярова Гульнара Халиловна</t>
  </si>
  <si>
    <t>Парамохин</t>
  </si>
  <si>
    <t>Паталов</t>
  </si>
  <si>
    <t>Аркадьевич</t>
  </si>
  <si>
    <t>Перевалов</t>
  </si>
  <si>
    <t xml:space="preserve">Петров </t>
  </si>
  <si>
    <t>Петрова</t>
  </si>
  <si>
    <t>Татьяна</t>
  </si>
  <si>
    <t>МАОУ Школа 22</t>
  </si>
  <si>
    <t>Даутова ЭР.</t>
  </si>
  <si>
    <t>Печаткина</t>
  </si>
  <si>
    <t>Олеся</t>
  </si>
  <si>
    <t>Витальевна</t>
  </si>
  <si>
    <t>Плитко</t>
  </si>
  <si>
    <t>Плотникова</t>
  </si>
  <si>
    <t>Новожилова Гузель Римовна</t>
  </si>
  <si>
    <t>Попова</t>
  </si>
  <si>
    <t>Алешина Анастасия Сергеевна</t>
  </si>
  <si>
    <t>Преснов</t>
  </si>
  <si>
    <t>МАОУ "Центр образования № 69"</t>
  </si>
  <si>
    <t>Кускильдина Рафиля Магафуровна</t>
  </si>
  <si>
    <t>Прохоров</t>
  </si>
  <si>
    <t xml:space="preserve"> Вячеслав</t>
  </si>
  <si>
    <t>Рахматуллина</t>
  </si>
  <si>
    <t>Рзаева</t>
  </si>
  <si>
    <t>Ругая</t>
  </si>
  <si>
    <t>Халил кызы</t>
  </si>
  <si>
    <t xml:space="preserve">Рождественских </t>
  </si>
  <si>
    <t>Николаевич</t>
  </si>
  <si>
    <t>Рузавин</t>
  </si>
  <si>
    <t>Румянцева</t>
  </si>
  <si>
    <t xml:space="preserve"> 25.04.2010</t>
  </si>
  <si>
    <t>Рябченко</t>
  </si>
  <si>
    <t>Гатауллина Фидалия Марсовна</t>
  </si>
  <si>
    <t>Савичев</t>
  </si>
  <si>
    <t>02.02.2010</t>
  </si>
  <si>
    <t>Савчук</t>
  </si>
  <si>
    <t>Садриев</t>
  </si>
  <si>
    <t xml:space="preserve">Садыков </t>
  </si>
  <si>
    <t xml:space="preserve">Артур </t>
  </si>
  <si>
    <t>Кайнулович</t>
  </si>
  <si>
    <t>Садыкова</t>
  </si>
  <si>
    <t>Эленаровна</t>
  </si>
  <si>
    <t>Саитгалина</t>
  </si>
  <si>
    <t>Зарина</t>
  </si>
  <si>
    <t>Саитов</t>
  </si>
  <si>
    <t>Ирекович</t>
  </si>
  <si>
    <t>Сайгина</t>
  </si>
  <si>
    <t>Вероника</t>
  </si>
  <si>
    <t>Сакаев</t>
  </si>
  <si>
    <t>Самигулина</t>
  </si>
  <si>
    <t>Ильвира</t>
  </si>
  <si>
    <t>Самсонов</t>
  </si>
  <si>
    <t>Сафина</t>
  </si>
  <si>
    <t xml:space="preserve">Сафиуллин </t>
  </si>
  <si>
    <t>2/25/2010</t>
  </si>
  <si>
    <t>Сафронов</t>
  </si>
  <si>
    <t>Сахибгареев</t>
  </si>
  <si>
    <t>Свищева</t>
  </si>
  <si>
    <t>Селедцов</t>
  </si>
  <si>
    <t>Селищев</t>
  </si>
  <si>
    <t>МАОУ "Гимназия №86"</t>
  </si>
  <si>
    <t>Чернов Сергей Дмитриевич</t>
  </si>
  <si>
    <t>Семёнова</t>
  </si>
  <si>
    <t xml:space="preserve">Сергеева </t>
  </si>
  <si>
    <t>Середа</t>
  </si>
  <si>
    <t>м</t>
  </si>
  <si>
    <t>Мусина Оксана Рафаелевна</t>
  </si>
  <si>
    <t>Серов</t>
  </si>
  <si>
    <t>Симакин</t>
  </si>
  <si>
    <t>Вадим</t>
  </si>
  <si>
    <t xml:space="preserve">Ситдиков </t>
  </si>
  <si>
    <t>Амин</t>
  </si>
  <si>
    <t>Анисович</t>
  </si>
  <si>
    <t>Ситдикова</t>
  </si>
  <si>
    <t>Анисовна</t>
  </si>
  <si>
    <t>Складчикова</t>
  </si>
  <si>
    <t>Мохова Вера Юрьевна</t>
  </si>
  <si>
    <t xml:space="preserve">Смакова </t>
  </si>
  <si>
    <t xml:space="preserve">Камилла </t>
  </si>
  <si>
    <t>Соловей</t>
  </si>
  <si>
    <t>Соловьёв</t>
  </si>
  <si>
    <t>Солоницына</t>
  </si>
  <si>
    <t>Стариков</t>
  </si>
  <si>
    <t>Старцев</t>
  </si>
  <si>
    <t>Савва</t>
  </si>
  <si>
    <t>Степанов</t>
  </si>
  <si>
    <t xml:space="preserve"> 06.01.2010</t>
  </si>
  <si>
    <t>Столяров</t>
  </si>
  <si>
    <t>Юрий</t>
  </si>
  <si>
    <t>МАОУ Школа № 38 имени Г.В. Королевой</t>
  </si>
  <si>
    <t>Валиахметова Лилия Альфатовна</t>
  </si>
  <si>
    <t>Стрельников</t>
  </si>
  <si>
    <t>Вячеславович</t>
  </si>
  <si>
    <t xml:space="preserve">Сулейманов </t>
  </si>
  <si>
    <t>ГБОУ РХГИ им. К.А.Давлеткильдеева</t>
  </si>
  <si>
    <t>Хасанова Сулпан Хурматовна</t>
  </si>
  <si>
    <t>Эдуард</t>
  </si>
  <si>
    <t>Султанова</t>
  </si>
  <si>
    <t>Таборов</t>
  </si>
  <si>
    <t>Тагиров</t>
  </si>
  <si>
    <t xml:space="preserve"> Айнур </t>
  </si>
  <si>
    <t>Тимербулатов</t>
  </si>
  <si>
    <t>Ратмир</t>
  </si>
  <si>
    <t>Тимирбулатов</t>
  </si>
  <si>
    <t>Давлетович</t>
  </si>
  <si>
    <t>Трофимова</t>
  </si>
  <si>
    <t>Ильмир</t>
  </si>
  <si>
    <t>радикович</t>
  </si>
  <si>
    <t>Усенко</t>
  </si>
  <si>
    <t>Усманова</t>
  </si>
  <si>
    <t>Утяева</t>
  </si>
  <si>
    <t>Вилия</t>
  </si>
  <si>
    <t xml:space="preserve">Фазлыев </t>
  </si>
  <si>
    <t xml:space="preserve">Тимур </t>
  </si>
  <si>
    <t xml:space="preserve">Файзуллина </t>
  </si>
  <si>
    <t>Ильгамовна</t>
  </si>
  <si>
    <t>Фаррахова</t>
  </si>
  <si>
    <t>Фаттахов</t>
  </si>
  <si>
    <t>Фаттахова</t>
  </si>
  <si>
    <t>Рамисовна</t>
  </si>
  <si>
    <t>Фатхуллина</t>
  </si>
  <si>
    <t>Галия</t>
  </si>
  <si>
    <t>Рушановна</t>
  </si>
  <si>
    <t>Фахритдинов</t>
  </si>
  <si>
    <t>Эдуардович</t>
  </si>
  <si>
    <t xml:space="preserve">Федосов </t>
  </si>
  <si>
    <t>Федотов</t>
  </si>
  <si>
    <t xml:space="preserve">Максим </t>
  </si>
  <si>
    <t>Филиппов</t>
  </si>
  <si>
    <r>
      <rPr>
        <sz val="12"/>
        <color rgb="FF333333"/>
        <rFont val="Times New Roman"/>
        <family val="1"/>
        <charset val="204"/>
      </rPr>
      <t>Филиппова</t>
    </r>
  </si>
  <si>
    <t xml:space="preserve"> Оксана</t>
  </si>
  <si>
    <t xml:space="preserve"> Игоревна</t>
  </si>
  <si>
    <r>
      <rPr>
        <sz val="12"/>
        <color rgb="FF333333"/>
        <rFont val="Times New Roman"/>
        <family val="1"/>
        <charset val="204"/>
      </rPr>
      <t>МАОУ Школа №98 им. Н.Ф. Обухова</t>
    </r>
  </si>
  <si>
    <t>Акчева Регина Ильдаровна</t>
  </si>
  <si>
    <r>
      <rPr>
        <sz val="12"/>
        <color rgb="FF333333"/>
        <rFont val="Times New Roman"/>
        <family val="1"/>
        <charset val="204"/>
      </rPr>
      <t>МАОУ Школа №98 им. Н.Ф. Обухова</t>
    </r>
  </si>
  <si>
    <t>Фомина</t>
  </si>
  <si>
    <t>Галина</t>
  </si>
  <si>
    <t>Фролов</t>
  </si>
  <si>
    <t>1/26/2010</t>
  </si>
  <si>
    <t xml:space="preserve">Фролов </t>
  </si>
  <si>
    <t>Всеволод</t>
  </si>
  <si>
    <t>Валеева Ирина Леонидовна</t>
  </si>
  <si>
    <t>Хакимов</t>
  </si>
  <si>
    <t>Каримова Наркас Халиловна</t>
  </si>
  <si>
    <t>Рустем</t>
  </si>
  <si>
    <t>13.10.2010</t>
  </si>
  <si>
    <t>Халитов</t>
  </si>
  <si>
    <t>Газиз</t>
  </si>
  <si>
    <t>Рафилович</t>
  </si>
  <si>
    <t>Хамидуллина</t>
  </si>
  <si>
    <t>Эвелина</t>
  </si>
  <si>
    <t>Айдана</t>
  </si>
  <si>
    <t xml:space="preserve">Хамитов </t>
  </si>
  <si>
    <t xml:space="preserve">Артем </t>
  </si>
  <si>
    <t xml:space="preserve">Маратович </t>
  </si>
  <si>
    <t>Харисов</t>
  </si>
  <si>
    <t>Ильяс</t>
  </si>
  <si>
    <t>Хасиятулина</t>
  </si>
  <si>
    <t>Энже</t>
  </si>
  <si>
    <t>Хафизов</t>
  </si>
  <si>
    <t xml:space="preserve">Хафизова </t>
  </si>
  <si>
    <t>Камила</t>
  </si>
  <si>
    <t>Хибатова</t>
  </si>
  <si>
    <t>Ильмира</t>
  </si>
  <si>
    <t>Гадельяновна</t>
  </si>
  <si>
    <t>Чабалкин</t>
  </si>
  <si>
    <t>МАОУ "БГ № 102"</t>
  </si>
  <si>
    <t>Кляшева Райзана Тимербаевна</t>
  </si>
  <si>
    <t>Часыгова</t>
  </si>
  <si>
    <t>Аниса</t>
  </si>
  <si>
    <t>Зелимхановна</t>
  </si>
  <si>
    <t>Черепанов</t>
  </si>
  <si>
    <t>Черепанова</t>
  </si>
  <si>
    <t>Чесноков</t>
  </si>
  <si>
    <t>Чистиченко</t>
  </si>
  <si>
    <t>Чуракаев</t>
  </si>
  <si>
    <t>25.08.201-</t>
  </si>
  <si>
    <t>Шаемхамитова</t>
  </si>
  <si>
    <t xml:space="preserve">Шайдуллина </t>
  </si>
  <si>
    <t xml:space="preserve">Айсель </t>
  </si>
  <si>
    <t>11.01.2010</t>
  </si>
  <si>
    <t>Азат</t>
  </si>
  <si>
    <t>Раилович</t>
  </si>
  <si>
    <t xml:space="preserve">Шаймарданов </t>
  </si>
  <si>
    <t>Шаймарданова</t>
  </si>
  <si>
    <t xml:space="preserve">Шаймарданова </t>
  </si>
  <si>
    <t xml:space="preserve">Марина </t>
  </si>
  <si>
    <t>Шаймухаметова</t>
  </si>
  <si>
    <t xml:space="preserve">Шайхутдинов </t>
  </si>
  <si>
    <t>Гафуанович</t>
  </si>
  <si>
    <t>Шакирянов</t>
  </si>
  <si>
    <t>Шамилевич</t>
  </si>
  <si>
    <t>Шамсутдинов</t>
  </si>
  <si>
    <t>Юлай</t>
  </si>
  <si>
    <t>Шарафиев</t>
  </si>
  <si>
    <t>Шарафутдинов</t>
  </si>
  <si>
    <t>Рамзан</t>
  </si>
  <si>
    <t>Амирхан</t>
  </si>
  <si>
    <t>Шарова</t>
  </si>
  <si>
    <t>Шатунова</t>
  </si>
  <si>
    <t>Шаяхметов</t>
  </si>
  <si>
    <t>Шемогонова</t>
  </si>
  <si>
    <t>Шиляева</t>
  </si>
  <si>
    <t>Германовна</t>
  </si>
  <si>
    <t xml:space="preserve">Шицов </t>
  </si>
  <si>
    <t>Шишигина</t>
  </si>
  <si>
    <t>Василиса</t>
  </si>
  <si>
    <t>Тагирович</t>
  </si>
  <si>
    <t>Юмагулов</t>
  </si>
  <si>
    <t>Юмакаева</t>
  </si>
  <si>
    <t>Эмилия</t>
  </si>
  <si>
    <t>Заурадовна</t>
  </si>
  <si>
    <t xml:space="preserve">Якимова </t>
  </si>
  <si>
    <t>Анни</t>
  </si>
  <si>
    <t>25.06.2010</t>
  </si>
  <si>
    <t>Яковлев</t>
  </si>
  <si>
    <t>Елисей</t>
  </si>
  <si>
    <t xml:space="preserve">Якубенко </t>
  </si>
  <si>
    <t>Якупов</t>
  </si>
  <si>
    <t>Якупова</t>
  </si>
  <si>
    <t>Ялаев</t>
  </si>
  <si>
    <t>Данат</t>
  </si>
  <si>
    <t>Фанилевич</t>
  </si>
  <si>
    <t>Ярмухаметова</t>
  </si>
  <si>
    <t>Дания</t>
  </si>
  <si>
    <t>Фанзиловна</t>
  </si>
  <si>
    <t>Яхина</t>
  </si>
  <si>
    <t>Махсудовна</t>
  </si>
  <si>
    <t xml:space="preserve">Мустафина </t>
  </si>
  <si>
    <t>сош 78</t>
  </si>
  <si>
    <t>ФИО наставников</t>
  </si>
  <si>
    <t>Столяров Александр Викторович, Биткулов Ильдар Хамзович</t>
  </si>
  <si>
    <t>Валинурова Лия Радифовна, Плеханова Екатерина Юрьевна</t>
  </si>
  <si>
    <t>Гончар Ольга Александровна</t>
  </si>
  <si>
    <t>победитель</t>
  </si>
  <si>
    <t>призер</t>
  </si>
  <si>
    <t>МАОУ Школа №157 им.С.Х. Суфьянова</t>
  </si>
  <si>
    <t>МАОУ "Инженерный лицей № 83 имени Пинского М.С. УГНТУ"</t>
  </si>
  <si>
    <t>МАОУ "Гимназия №39 им. Файзуллина А.Ш."</t>
  </si>
  <si>
    <t>Шарафетдинов</t>
  </si>
  <si>
    <t xml:space="preserve">Узярбаев </t>
  </si>
  <si>
    <t>Победитель</t>
  </si>
  <si>
    <t>Призер</t>
  </si>
  <si>
    <r>
      <rPr>
        <sz val="11"/>
        <color theme="1"/>
        <rFont val="Times New Roman"/>
        <family val="1"/>
        <charset val="204"/>
      </rPr>
      <t>Ранжированный список участников</t>
    </r>
    <r>
      <rPr>
        <b/>
        <sz val="11"/>
        <color theme="1"/>
        <rFont val="Times New Roman"/>
        <family val="1"/>
        <charset val="204"/>
      </rPr>
      <t xml:space="preserve"> муниципального этапа</t>
    </r>
    <r>
      <rPr>
        <sz val="11"/>
        <color theme="1"/>
        <rFont val="Times New Roman"/>
        <family val="1"/>
        <charset val="204"/>
      </rPr>
      <t xml:space="preserve"> всероссийской олимпиады школьников 
по</t>
    </r>
    <r>
      <rPr>
        <sz val="11"/>
        <color rgb="FFFF0000"/>
        <rFont val="Times New Roman"/>
        <family val="1"/>
        <charset val="204"/>
      </rPr>
      <t xml:space="preserve"> _____ФИЗИКЕ______ </t>
    </r>
    <r>
      <rPr>
        <sz val="11"/>
        <color theme="1"/>
        <rFont val="Times New Roman"/>
        <family val="1"/>
        <charset val="204"/>
      </rPr>
      <t>в</t>
    </r>
    <r>
      <rPr>
        <sz val="11"/>
        <color rgb="FFFF0000"/>
        <rFont val="Times New Roman"/>
        <family val="1"/>
        <charset val="204"/>
      </rPr>
      <t xml:space="preserve"> _9__</t>
    </r>
    <r>
      <rPr>
        <sz val="11"/>
        <color theme="1"/>
        <rFont val="Times New Roman"/>
        <family val="1"/>
        <charset val="204"/>
      </rPr>
      <t xml:space="preserve"> классах в 2024-2025 учебном году</t>
    </r>
  </si>
  <si>
    <t>Рыбаков</t>
  </si>
  <si>
    <t>Шишкина Анна Федоровна, Жиляева Татьяна Михайловна</t>
  </si>
  <si>
    <t>Демичев</t>
  </si>
  <si>
    <t>Валинурова Лия Радифовна, Шишкина Анна Федоровна</t>
  </si>
  <si>
    <t>Штро</t>
  </si>
  <si>
    <t>Мусина Оксана Рафаеловна, Шишкина Анна Федоровна</t>
  </si>
  <si>
    <t>Гордиенко</t>
  </si>
  <si>
    <t>Гурин</t>
  </si>
  <si>
    <t>Гильманов</t>
  </si>
  <si>
    <t>Жиляева Татьяна Михайловна, Шишкина Анна Федоровна</t>
  </si>
  <si>
    <t xml:space="preserve">Ибрагимов </t>
  </si>
  <si>
    <t>Гамир</t>
  </si>
  <si>
    <t xml:space="preserve">МАОУ «Лицей № 153» </t>
  </si>
  <si>
    <t>Уракова Гюзель Иршатовна</t>
  </si>
  <si>
    <t>Дьяков</t>
  </si>
  <si>
    <t>Муниципальное автономное образовательное учреждение "Инженерный лицей № 83 имени Героя Советского Союза Матвея Савельевича Пинского Уфимского государственного технического университета"</t>
  </si>
  <si>
    <t>Лукманов Дамир Расихович, Шишкина Анна Федоровна</t>
  </si>
  <si>
    <t>МАОУ "Инженерный лицей № 83 имени М.С. Пинского УГНТУ"</t>
  </si>
  <si>
    <t>Сайпанова</t>
  </si>
  <si>
    <t>Ж</t>
  </si>
  <si>
    <t>Муниципальное автономное общеобразовательное учреждение «Физико-математический лицей № 93» городского округа город Уфа Республики Башкортостан</t>
  </si>
  <si>
    <t>Жиляева Татьяна Михайловна</t>
  </si>
  <si>
    <t>Вахитов</t>
  </si>
  <si>
    <t>Гилёв</t>
  </si>
  <si>
    <t>Грязнова</t>
  </si>
  <si>
    <t>Надеждин</t>
  </si>
  <si>
    <t>Широкова</t>
  </si>
  <si>
    <t>Мельников</t>
  </si>
  <si>
    <t>Гараев</t>
  </si>
  <si>
    <t>Андреяшкин</t>
  </si>
  <si>
    <t>Шишов</t>
  </si>
  <si>
    <t>Хамидуллин</t>
  </si>
  <si>
    <t>Азим</t>
  </si>
  <si>
    <t>Лю</t>
  </si>
  <si>
    <t>Синьжань</t>
  </si>
  <si>
    <t>МАОУ "Гимназия № 39№</t>
  </si>
  <si>
    <t xml:space="preserve">Соловьёв </t>
  </si>
  <si>
    <t xml:space="preserve">Глеб </t>
  </si>
  <si>
    <t>Латипов Ильмир Илгизович</t>
  </si>
  <si>
    <t>Синдяков</t>
  </si>
  <si>
    <t>Шигапова</t>
  </si>
  <si>
    <t>Зубков</t>
  </si>
  <si>
    <t>Муров</t>
  </si>
  <si>
    <t>Смагин</t>
  </si>
  <si>
    <t>Константин</t>
  </si>
  <si>
    <t>Евсеева Эльвира Ахтямовна</t>
  </si>
  <si>
    <t>Багаутдинова</t>
  </si>
  <si>
    <t>Динаровна</t>
  </si>
  <si>
    <t>Яковлевич</t>
  </si>
  <si>
    <t>Хажиева</t>
  </si>
  <si>
    <t>Азиза</t>
  </si>
  <si>
    <t>Айгизовна</t>
  </si>
  <si>
    <t>Хусаинов</t>
  </si>
  <si>
    <t>10</t>
  </si>
  <si>
    <t>0</t>
  </si>
  <si>
    <t>1</t>
  </si>
  <si>
    <t>4</t>
  </si>
  <si>
    <t>15</t>
  </si>
  <si>
    <t>Дельмухаметов</t>
  </si>
  <si>
    <t>Коннов</t>
  </si>
  <si>
    <t>Ильясов</t>
  </si>
  <si>
    <t xml:space="preserve">Воронцов </t>
  </si>
  <si>
    <t>Алексанрович</t>
  </si>
  <si>
    <r>
      <rPr>
        <sz val="12"/>
        <color rgb="FF333333"/>
        <rFont val="Times New Roman"/>
        <family val="1"/>
        <charset val="204"/>
      </rPr>
      <t>Гараев</t>
    </r>
  </si>
  <si>
    <t xml:space="preserve"> Тимур</t>
  </si>
  <si>
    <t xml:space="preserve"> Винерович</t>
  </si>
  <si>
    <t>Гришков</t>
  </si>
  <si>
    <t>Самигуллин</t>
  </si>
  <si>
    <t>Наиль</t>
  </si>
  <si>
    <t>Фаюршин</t>
  </si>
  <si>
    <t>Фархадович</t>
  </si>
  <si>
    <t>Фефелов</t>
  </si>
  <si>
    <t>Закиев</t>
  </si>
  <si>
    <t xml:space="preserve">Мажара </t>
  </si>
  <si>
    <t>Булгакова Римма Флюровна</t>
  </si>
  <si>
    <t>Мордвинов</t>
  </si>
  <si>
    <t>Леонид</t>
  </si>
  <si>
    <t xml:space="preserve"> 07.12.2009</t>
  </si>
  <si>
    <t>Ханов</t>
  </si>
  <si>
    <t>Алим</t>
  </si>
  <si>
    <t>Зайнетдинов</t>
  </si>
  <si>
    <t>Абаков</t>
  </si>
  <si>
    <t>Анисимов</t>
  </si>
  <si>
    <t>Ханнанова</t>
  </si>
  <si>
    <t>Рустэмовна</t>
  </si>
  <si>
    <t>Ильгамов</t>
  </si>
  <si>
    <t>Манаков</t>
  </si>
  <si>
    <t>Семенова Марина Андреевна</t>
  </si>
  <si>
    <t>Хашаев</t>
  </si>
  <si>
    <t>Булков</t>
  </si>
  <si>
    <t>Сайдылова Аниба Хаматьяновна</t>
  </si>
  <si>
    <t>Токарев</t>
  </si>
  <si>
    <t>Вениаминович</t>
  </si>
  <si>
    <t>Шалгочев</t>
  </si>
  <si>
    <t>Шамаев</t>
  </si>
  <si>
    <t>Анвар</t>
  </si>
  <si>
    <t>Юлдашбаев</t>
  </si>
  <si>
    <t>МАОУ "Башкирская гимназия 158 им. М. Карима"</t>
  </si>
  <si>
    <t>Дуланова Гузелия Минулловна</t>
  </si>
  <si>
    <t>Аглиев</t>
  </si>
  <si>
    <t>Эмир</t>
  </si>
  <si>
    <t>Дамирович</t>
  </si>
  <si>
    <t>Косолапов</t>
  </si>
  <si>
    <t>Левченко</t>
  </si>
  <si>
    <t>Сабирзянов</t>
  </si>
  <si>
    <t>Сафин</t>
  </si>
  <si>
    <t>Титов</t>
  </si>
  <si>
    <t>Василий</t>
  </si>
  <si>
    <t>Хаматуллин</t>
  </si>
  <si>
    <t>Бадыков</t>
  </si>
  <si>
    <t>Вильданов</t>
  </si>
  <si>
    <t>Радим</t>
  </si>
  <si>
    <t>Ишемгужин</t>
  </si>
  <si>
    <t xml:space="preserve"> Арслан</t>
  </si>
  <si>
    <r>
      <rPr>
        <sz val="12"/>
        <color rgb="FF333333"/>
        <rFont val="Times New Roman"/>
        <family val="1"/>
        <charset val="204"/>
      </rPr>
      <t>Овчаров</t>
    </r>
  </si>
  <si>
    <t xml:space="preserve"> Даниил</t>
  </si>
  <si>
    <t xml:space="preserve"> Петрович</t>
  </si>
  <si>
    <t>Поздеев</t>
  </si>
  <si>
    <t>Анатолий</t>
  </si>
  <si>
    <t>Фредерика</t>
  </si>
  <si>
    <t xml:space="preserve">Азаматов </t>
  </si>
  <si>
    <t xml:space="preserve">Саматович </t>
  </si>
  <si>
    <t>Котов</t>
  </si>
  <si>
    <t>Миннигалиев</t>
  </si>
  <si>
    <t>Старцева</t>
  </si>
  <si>
    <t>Светлана</t>
  </si>
  <si>
    <t>Геннадьевна</t>
  </si>
  <si>
    <t>Базыхов</t>
  </si>
  <si>
    <t>Айрат</t>
  </si>
  <si>
    <t>Феликсович</t>
  </si>
  <si>
    <t>Бикбова</t>
  </si>
  <si>
    <t>Шарафутдинова Алия Даяновна</t>
  </si>
  <si>
    <t>Биков</t>
  </si>
  <si>
    <t>Динис</t>
  </si>
  <si>
    <t>Гаяз</t>
  </si>
  <si>
    <t>3/23/2009</t>
  </si>
  <si>
    <t xml:space="preserve">Юлдашев Загир Рамильевич </t>
  </si>
  <si>
    <t>Гимазетдинов</t>
  </si>
  <si>
    <t>Чуйкин</t>
  </si>
  <si>
    <t xml:space="preserve">Адиев </t>
  </si>
  <si>
    <t>Частное общеобразовательное учреждение "Центр образования "Новошкола"</t>
  </si>
  <si>
    <t>Сухоносов Артем Львович</t>
  </si>
  <si>
    <t>Кузнецов</t>
  </si>
  <si>
    <t>Масленникова</t>
  </si>
  <si>
    <t xml:space="preserve">Михайлова </t>
  </si>
  <si>
    <t xml:space="preserve">Софья </t>
  </si>
  <si>
    <t>Владиславовна</t>
  </si>
  <si>
    <t xml:space="preserve">Осин </t>
  </si>
  <si>
    <t>15.03.10.</t>
  </si>
  <si>
    <t>МАОУ Школа № 119</t>
  </si>
  <si>
    <t>Мельникова</t>
  </si>
  <si>
    <t>Серебренников</t>
  </si>
  <si>
    <t>Яруллина</t>
  </si>
  <si>
    <t>Мухамедьянов</t>
  </si>
  <si>
    <t>Лицей № 153</t>
  </si>
  <si>
    <t>Бараев</t>
  </si>
  <si>
    <t>Равиль</t>
  </si>
  <si>
    <t>Асадуллин</t>
  </si>
  <si>
    <t xml:space="preserve"> 14.06.2009</t>
  </si>
  <si>
    <t>Вересов Алексей Николаевич</t>
  </si>
  <si>
    <t>Багаутдинов</t>
  </si>
  <si>
    <t>Зиганшина</t>
  </si>
  <si>
    <t>Ибатова Фаниля Гафуановна</t>
  </si>
  <si>
    <t>Иванова</t>
  </si>
  <si>
    <t>Макеев</t>
  </si>
  <si>
    <t>Савонюк</t>
  </si>
  <si>
    <t>Филипп</t>
  </si>
  <si>
    <t>Аблаев</t>
  </si>
  <si>
    <t>Раисович</t>
  </si>
  <si>
    <t>Хасанова Гузель Айратовна</t>
  </si>
  <si>
    <t>Викторов</t>
  </si>
  <si>
    <t>Султангужин</t>
  </si>
  <si>
    <t>Вильдан</t>
  </si>
  <si>
    <t>Вильевич</t>
  </si>
  <si>
    <t xml:space="preserve">Султанов </t>
  </si>
  <si>
    <t>Бахадирович</t>
  </si>
  <si>
    <t>Егорова Вера Игоревна</t>
  </si>
  <si>
    <t>Узянбаев</t>
  </si>
  <si>
    <t xml:space="preserve">Азнабаев </t>
  </si>
  <si>
    <t>Талгат</t>
  </si>
  <si>
    <t>Гессон</t>
  </si>
  <si>
    <t>Мансуров</t>
  </si>
  <si>
    <t>Адилевич</t>
  </si>
  <si>
    <t>Даянов</t>
  </si>
  <si>
    <t>23.01.2009</t>
  </si>
  <si>
    <t>Мазитов</t>
  </si>
  <si>
    <t>Даянович</t>
  </si>
  <si>
    <t>Несмиянов</t>
  </si>
  <si>
    <t>Тухфатуллина</t>
  </si>
  <si>
    <t>Файзулин</t>
  </si>
  <si>
    <t xml:space="preserve">Хаванский 
</t>
  </si>
  <si>
    <t>Рашитович</t>
  </si>
  <si>
    <t>Еникеева</t>
  </si>
  <si>
    <t>Юлиана</t>
  </si>
  <si>
    <t>Аделевна</t>
  </si>
  <si>
    <t xml:space="preserve">Музафин </t>
  </si>
  <si>
    <t xml:space="preserve">Арсен </t>
  </si>
  <si>
    <t xml:space="preserve">Владикович </t>
  </si>
  <si>
    <t xml:space="preserve">ГБОУ ГИЛИ </t>
  </si>
  <si>
    <t>Айя</t>
  </si>
  <si>
    <t>Михайлов</t>
  </si>
  <si>
    <t xml:space="preserve">  28.09.2009</t>
  </si>
  <si>
    <t>Алексеева  Елена Глебовна</t>
  </si>
  <si>
    <t>Зарипов</t>
  </si>
  <si>
    <t xml:space="preserve">Кулакова </t>
  </si>
  <si>
    <t>Субханкулова Наталья Петровна</t>
  </si>
  <si>
    <t>Поспелов</t>
  </si>
  <si>
    <t>Хасанович</t>
  </si>
  <si>
    <t>Аралбаев</t>
  </si>
  <si>
    <t>Нурлан</t>
  </si>
  <si>
    <t>МАОУ"УОШИ с ПЛП"</t>
  </si>
  <si>
    <t>Хаматнурова Эльмира Мансуровна</t>
  </si>
  <si>
    <t>Лейсан</t>
  </si>
  <si>
    <t xml:space="preserve">Винеровна </t>
  </si>
  <si>
    <t>Стоцкий</t>
  </si>
  <si>
    <t>Тихон</t>
  </si>
  <si>
    <t>Борисович</t>
  </si>
  <si>
    <t xml:space="preserve">Кудашева </t>
  </si>
  <si>
    <t xml:space="preserve">Рашитовна </t>
  </si>
  <si>
    <t>Манакова</t>
  </si>
  <si>
    <t>Виленовна</t>
  </si>
  <si>
    <t>Харрасова</t>
  </si>
  <si>
    <t>Яримов</t>
  </si>
  <si>
    <t>Марсель</t>
  </si>
  <si>
    <t xml:space="preserve">Призенцова  </t>
  </si>
  <si>
    <t>Ситдиков</t>
  </si>
  <si>
    <t>Сухарева</t>
  </si>
  <si>
    <t>Настасья</t>
  </si>
  <si>
    <t>Астанова</t>
  </si>
  <si>
    <t>Наркиза</t>
  </si>
  <si>
    <t>Айнуровна</t>
  </si>
  <si>
    <t>Кошелев</t>
  </si>
  <si>
    <t xml:space="preserve"> Антонович</t>
  </si>
  <si>
    <t>Нигаматова</t>
  </si>
  <si>
    <t>Ахметовна</t>
  </si>
  <si>
    <t>Синабян</t>
  </si>
  <si>
    <t>Левон</t>
  </si>
  <si>
    <t>Айрикович</t>
  </si>
  <si>
    <t>МАОУ Школа№4</t>
  </si>
  <si>
    <t>Никонова Евгения Владимировна</t>
  </si>
  <si>
    <t xml:space="preserve">Шангареева  </t>
  </si>
  <si>
    <t>Асхадуллин</t>
  </si>
  <si>
    <t>01.09.2009</t>
  </si>
  <si>
    <t>Гаврилов</t>
  </si>
  <si>
    <t>23.05.2009</t>
  </si>
  <si>
    <t>Галеев</t>
  </si>
  <si>
    <t>Галиакберова</t>
  </si>
  <si>
    <t>Шаура</t>
  </si>
  <si>
    <t>Гилязов</t>
  </si>
  <si>
    <t xml:space="preserve">Данил </t>
  </si>
  <si>
    <t>Фуатович</t>
  </si>
  <si>
    <t xml:space="preserve">Зарипов  </t>
  </si>
  <si>
    <t>Ким</t>
  </si>
  <si>
    <r>
      <rPr>
        <sz val="12"/>
        <color rgb="FF333333"/>
        <rFont val="Times New Roman"/>
        <family val="1"/>
        <charset val="204"/>
      </rPr>
      <t>Когут</t>
    </r>
  </si>
  <si>
    <t xml:space="preserve"> Анна</t>
  </si>
  <si>
    <t>Кондусов</t>
  </si>
  <si>
    <t>Гордей</t>
  </si>
  <si>
    <t>Петрович</t>
  </si>
  <si>
    <t xml:space="preserve">Магасумов  </t>
  </si>
  <si>
    <t>Илгизович</t>
  </si>
  <si>
    <t>27.04.2009</t>
  </si>
  <si>
    <t>Робертович</t>
  </si>
  <si>
    <t>Мухаметзянов</t>
  </si>
  <si>
    <t xml:space="preserve"> Владиславович</t>
  </si>
  <si>
    <t>Саватеева</t>
  </si>
  <si>
    <t>Германов Сергей Кнстантинович</t>
  </si>
  <si>
    <t xml:space="preserve">Холкина </t>
  </si>
  <si>
    <t xml:space="preserve"> Татьяна </t>
  </si>
  <si>
    <t xml:space="preserve"> Михайловна</t>
  </si>
  <si>
    <t>Шаутдинова</t>
  </si>
  <si>
    <t>Рутемовна</t>
  </si>
  <si>
    <t xml:space="preserve">Валиуллина </t>
  </si>
  <si>
    <t xml:space="preserve">Аделя </t>
  </si>
  <si>
    <t>Раилевна</t>
  </si>
  <si>
    <t>Гузар</t>
  </si>
  <si>
    <t>Даровских</t>
  </si>
  <si>
    <t>Зиннурова</t>
  </si>
  <si>
    <t xml:space="preserve">Александрович </t>
  </si>
  <si>
    <t>Иксанов</t>
  </si>
  <si>
    <t>Сахарова</t>
  </si>
  <si>
    <t>Ярослава</t>
  </si>
  <si>
    <t>Устьянцеы</t>
  </si>
  <si>
    <t>11.07.2009</t>
  </si>
  <si>
    <t>Галиахметов</t>
  </si>
  <si>
    <t xml:space="preserve"> Артур </t>
  </si>
  <si>
    <t xml:space="preserve"> Айратович</t>
  </si>
  <si>
    <t>Фатхулов</t>
  </si>
  <si>
    <t>Тамирлан</t>
  </si>
  <si>
    <t>Абубакиров</t>
  </si>
  <si>
    <t>Айнуллин</t>
  </si>
  <si>
    <t>Алимбетов</t>
  </si>
  <si>
    <t>Шамиль</t>
  </si>
  <si>
    <t xml:space="preserve">Алтынаманов </t>
  </si>
  <si>
    <t>Амур</t>
  </si>
  <si>
    <t>Апсалямова</t>
  </si>
  <si>
    <t>Радмировна</t>
  </si>
  <si>
    <t>Арсланов</t>
  </si>
  <si>
    <t>Атнабаев</t>
  </si>
  <si>
    <t xml:space="preserve">Ахметзянов  </t>
  </si>
  <si>
    <t>Самад</t>
  </si>
  <si>
    <t>Барзали</t>
  </si>
  <si>
    <t xml:space="preserve">Баязитов </t>
  </si>
  <si>
    <t>Бикмурзин</t>
  </si>
  <si>
    <t xml:space="preserve">Валиев </t>
  </si>
  <si>
    <t xml:space="preserve">Рауфович </t>
  </si>
  <si>
    <t>Гайнанов</t>
  </si>
  <si>
    <t>Галиева</t>
  </si>
  <si>
    <t>Разалия</t>
  </si>
  <si>
    <t>Венеровна</t>
  </si>
  <si>
    <t>Гарбар</t>
  </si>
  <si>
    <t>Гизатуллина</t>
  </si>
  <si>
    <t>Радиковна</t>
  </si>
  <si>
    <t>Дистанов</t>
  </si>
  <si>
    <t xml:space="preserve"> Тимур </t>
  </si>
  <si>
    <t xml:space="preserve"> Владимирович</t>
  </si>
  <si>
    <t xml:space="preserve">Исхакова </t>
  </si>
  <si>
    <t xml:space="preserve">Азалия </t>
  </si>
  <si>
    <t xml:space="preserve">Ильнуровна </t>
  </si>
  <si>
    <t xml:space="preserve">Калмыков </t>
  </si>
  <si>
    <t>МАОУ "Центр образования №76"</t>
  </si>
  <si>
    <t>Табаев Салават Анварович</t>
  </si>
  <si>
    <t>Каримова</t>
  </si>
  <si>
    <t>07.10.2009</t>
  </si>
  <si>
    <t xml:space="preserve">Королев  </t>
  </si>
  <si>
    <t xml:space="preserve"> Михаил  </t>
  </si>
  <si>
    <t xml:space="preserve">  Андреевич</t>
  </si>
  <si>
    <t>Кунакбаев</t>
  </si>
  <si>
    <t xml:space="preserve">Латыпов </t>
  </si>
  <si>
    <t>Раянович</t>
  </si>
  <si>
    <t xml:space="preserve">Муллабаев </t>
  </si>
  <si>
    <t xml:space="preserve"> Данис </t>
  </si>
  <si>
    <t xml:space="preserve"> Ильнурович</t>
  </si>
  <si>
    <t xml:space="preserve"> Марселевич</t>
  </si>
  <si>
    <t xml:space="preserve">Мухтарова </t>
  </si>
  <si>
    <t>Нафиков</t>
  </si>
  <si>
    <t>Никитенко</t>
  </si>
  <si>
    <t>Петряков</t>
  </si>
  <si>
    <t>Даутова Э.Р.</t>
  </si>
  <si>
    <t>Пыж</t>
  </si>
  <si>
    <t>Злата</t>
  </si>
  <si>
    <t>Сафархузин</t>
  </si>
  <si>
    <t>Сафиуллина</t>
  </si>
  <si>
    <t>Эльвировна</t>
  </si>
  <si>
    <t>Селин</t>
  </si>
  <si>
    <t xml:space="preserve">Столяров </t>
  </si>
  <si>
    <t>Тимонин</t>
  </si>
  <si>
    <t>Топаева</t>
  </si>
  <si>
    <t>Туктарова</t>
  </si>
  <si>
    <t xml:space="preserve">Самира </t>
  </si>
  <si>
    <t xml:space="preserve">Фоминых </t>
  </si>
  <si>
    <t>Хифулин</t>
  </si>
  <si>
    <t>Инзиль</t>
  </si>
  <si>
    <t>Ильфарович</t>
  </si>
  <si>
    <t>Щербак</t>
  </si>
  <si>
    <t>21.03.2009</t>
  </si>
  <si>
    <t xml:space="preserve">Якупова </t>
  </si>
  <si>
    <t xml:space="preserve">Ямалетдинов </t>
  </si>
  <si>
    <t xml:space="preserve"> Ярослав </t>
  </si>
  <si>
    <t xml:space="preserve"> Юрьевич</t>
  </si>
  <si>
    <t>участник</t>
  </si>
  <si>
    <r>
      <rPr>
        <sz val="11"/>
        <color theme="1"/>
        <rFont val="Times New Roman"/>
        <family val="1"/>
        <charset val="204"/>
      </rPr>
      <t>Ранжированный список участников</t>
    </r>
    <r>
      <rPr>
        <b/>
        <sz val="11"/>
        <color theme="1"/>
        <rFont val="Times New Roman"/>
        <family val="1"/>
        <charset val="204"/>
      </rPr>
      <t xml:space="preserve"> муниципального этапа</t>
    </r>
    <r>
      <rPr>
        <sz val="11"/>
        <color theme="1"/>
        <rFont val="Times New Roman"/>
        <family val="1"/>
        <charset val="204"/>
      </rPr>
      <t xml:space="preserve"> всероссийской олимпиады школьников 
по</t>
    </r>
    <r>
      <rPr>
        <sz val="11"/>
        <color rgb="FFFF0000"/>
        <rFont val="Times New Roman"/>
        <family val="1"/>
        <charset val="204"/>
      </rPr>
      <t xml:space="preserve"> __ФИЗИКЕ_________ </t>
    </r>
    <r>
      <rPr>
        <sz val="11"/>
        <color theme="1"/>
        <rFont val="Times New Roman"/>
        <family val="1"/>
        <charset val="204"/>
      </rPr>
      <t>в</t>
    </r>
    <r>
      <rPr>
        <sz val="11"/>
        <color rgb="FFFF0000"/>
        <rFont val="Times New Roman"/>
        <family val="1"/>
        <charset val="204"/>
      </rPr>
      <t xml:space="preserve"> _10__</t>
    </r>
    <r>
      <rPr>
        <sz val="11"/>
        <color theme="1"/>
        <rFont val="Times New Roman"/>
        <family val="1"/>
        <charset val="204"/>
      </rPr>
      <t xml:space="preserve"> классах в 2024-2025 учебном году</t>
    </r>
  </si>
  <si>
    <t>Азнабаев</t>
  </si>
  <si>
    <t>Шишкина Анна Федоровна. Биткулов Ильдар Хамзович</t>
  </si>
  <si>
    <t>Газизова</t>
  </si>
  <si>
    <t>Азатовна</t>
  </si>
  <si>
    <t>Позианос</t>
  </si>
  <si>
    <t>Абдрахманова</t>
  </si>
  <si>
    <t>Естехин</t>
  </si>
  <si>
    <t>Красильников</t>
  </si>
  <si>
    <t>Салахов</t>
  </si>
  <si>
    <t>Хайбрахманов</t>
  </si>
  <si>
    <t>Александров</t>
  </si>
  <si>
    <t>Тигран</t>
  </si>
  <si>
    <t>Васюткин</t>
  </si>
  <si>
    <t xml:space="preserve">Едренкин </t>
  </si>
  <si>
    <t>Галимьян</t>
  </si>
  <si>
    <t>Корытин</t>
  </si>
  <si>
    <t>Тлявлина</t>
  </si>
  <si>
    <t>Еникеев Дмитрий Владиленович</t>
  </si>
  <si>
    <t>Фахрутдинов</t>
  </si>
  <si>
    <t>Искандар</t>
  </si>
  <si>
    <t>Арсланбаев</t>
  </si>
  <si>
    <t>Бикметов</t>
  </si>
  <si>
    <t>Тагирова</t>
  </si>
  <si>
    <t>Аминева</t>
  </si>
  <si>
    <t>Занфировна</t>
  </si>
  <si>
    <t>Драничникова</t>
  </si>
  <si>
    <t>Мусин</t>
  </si>
  <si>
    <t>Илдарович</t>
  </si>
  <si>
    <t xml:space="preserve">Узяев </t>
  </si>
  <si>
    <t>Файрушин</t>
  </si>
  <si>
    <t>Камалетдинов</t>
  </si>
  <si>
    <t>Шевяхова Ирина Николаевна</t>
  </si>
  <si>
    <t>Клепиков</t>
  </si>
  <si>
    <t>Хаертдинов</t>
  </si>
  <si>
    <t>Хисматуллин</t>
  </si>
  <si>
    <t>Камилевич</t>
  </si>
  <si>
    <t xml:space="preserve">Григорьев </t>
  </si>
  <si>
    <t>Бурдыгина Наталья Анатольевна</t>
  </si>
  <si>
    <t>Ахметшин</t>
  </si>
  <si>
    <t>Барыкина</t>
  </si>
  <si>
    <t>Бекишев</t>
  </si>
  <si>
    <t>Хазиев</t>
  </si>
  <si>
    <t>Ренат</t>
  </si>
  <si>
    <t>Арбузов</t>
  </si>
  <si>
    <t xml:space="preserve">Биккулова </t>
  </si>
  <si>
    <t>Ниязовна</t>
  </si>
  <si>
    <t>Казыханов</t>
  </si>
  <si>
    <t>Уракова Гюзель Иршатовна, Шишкина Анна Федоровна</t>
  </si>
  <si>
    <t>Аюпова</t>
  </si>
  <si>
    <t>Аделия</t>
  </si>
  <si>
    <t>Игнатов</t>
  </si>
  <si>
    <t>Костенко</t>
  </si>
  <si>
    <t>Семьян</t>
  </si>
  <si>
    <t>Хамзин</t>
  </si>
  <si>
    <t>Цзэн</t>
  </si>
  <si>
    <t xml:space="preserve">Эмиль  </t>
  </si>
  <si>
    <t>Фанурович</t>
  </si>
  <si>
    <t>Лицей УГНТУ</t>
  </si>
  <si>
    <t>Сементеева Лиана Шамилевна</t>
  </si>
  <si>
    <t>Борщук</t>
  </si>
  <si>
    <t>Рахманов</t>
  </si>
  <si>
    <t xml:space="preserve">Байков </t>
  </si>
  <si>
    <t xml:space="preserve">Филипп </t>
  </si>
  <si>
    <t>Суханов</t>
  </si>
  <si>
    <t>Малышенко</t>
  </si>
  <si>
    <t>Мирон</t>
  </si>
  <si>
    <t>Шайхуллина</t>
  </si>
  <si>
    <t>Аскарова</t>
  </si>
  <si>
    <t>Аликовна</t>
  </si>
  <si>
    <t xml:space="preserve">Ахтямов </t>
  </si>
  <si>
    <t>Габбасов</t>
  </si>
  <si>
    <t>Ранис</t>
  </si>
  <si>
    <t>Газизов</t>
  </si>
  <si>
    <t>Гарифулла</t>
  </si>
  <si>
    <t>Ибраев</t>
  </si>
  <si>
    <t>Постыляков</t>
  </si>
  <si>
    <t>Абхаликова</t>
  </si>
  <si>
    <t>Амаль</t>
  </si>
  <si>
    <t>Гунаева</t>
  </si>
  <si>
    <t>Гуламовна</t>
  </si>
  <si>
    <t>Курбанов</t>
  </si>
  <si>
    <t>Медведков</t>
  </si>
  <si>
    <t>Степанович</t>
  </si>
  <si>
    <t>Талипов</t>
  </si>
  <si>
    <t>Талгатович</t>
  </si>
  <si>
    <t>Тангатаров</t>
  </si>
  <si>
    <t xml:space="preserve"> Арсен </t>
  </si>
  <si>
    <t xml:space="preserve"> Ильдарович</t>
  </si>
  <si>
    <t>Касимцев</t>
  </si>
  <si>
    <t xml:space="preserve">Комиссаренко </t>
  </si>
  <si>
    <t>Ополченов</t>
  </si>
  <si>
    <t>Нуриман</t>
  </si>
  <si>
    <t xml:space="preserve">Зиновьев </t>
  </si>
  <si>
    <t>Инсапов</t>
  </si>
  <si>
    <t>Ключникова</t>
  </si>
  <si>
    <t>Руднев</t>
  </si>
  <si>
    <t xml:space="preserve">Галиуллин </t>
  </si>
  <si>
    <t>Гибадатов</t>
  </si>
  <si>
    <t>Фархат</t>
  </si>
  <si>
    <t>Загретдинов</t>
  </si>
  <si>
    <t>МАОУ Башкирская гимназия 158 им.М.Карима</t>
  </si>
  <si>
    <t>Минилбаев</t>
  </si>
  <si>
    <t>Нуриманов</t>
  </si>
  <si>
    <t>Давлат</t>
  </si>
  <si>
    <t>Горбачев</t>
  </si>
  <si>
    <t>Сомов</t>
  </si>
  <si>
    <t>Байбурина Лилия Таминдаровна</t>
  </si>
  <si>
    <t>Сопов</t>
  </si>
  <si>
    <t xml:space="preserve">Белов </t>
  </si>
  <si>
    <t xml:space="preserve">Павлович </t>
  </si>
  <si>
    <t>Биктимирова</t>
  </si>
  <si>
    <t>Клявлин</t>
  </si>
  <si>
    <t>Марданова</t>
  </si>
  <si>
    <t>Адилевна</t>
  </si>
  <si>
    <t xml:space="preserve">Султанова </t>
  </si>
  <si>
    <t>Халфин</t>
  </si>
  <si>
    <t>Хамматов</t>
  </si>
  <si>
    <t>Шагиев</t>
  </si>
  <si>
    <t xml:space="preserve">Аюпова </t>
  </si>
  <si>
    <t>Кираев</t>
  </si>
  <si>
    <t>Кемран</t>
  </si>
  <si>
    <t>Негоденко</t>
  </si>
  <si>
    <t>Хабирова</t>
  </si>
  <si>
    <t>Роксана</t>
  </si>
  <si>
    <t>Шайхутдинова</t>
  </si>
  <si>
    <t>Алтынбаев</t>
  </si>
  <si>
    <t>Оскарович</t>
  </si>
  <si>
    <t>Глушков</t>
  </si>
  <si>
    <t>Сабиткарамов</t>
  </si>
  <si>
    <t>Торбеев</t>
  </si>
  <si>
    <t>Фомичева Татьяна Владимировна</t>
  </si>
  <si>
    <t>Уразметов</t>
  </si>
  <si>
    <t>Егоров</t>
  </si>
  <si>
    <t>Губадуллин Динис Рафикович</t>
  </si>
  <si>
    <t>Зарифжонова</t>
  </si>
  <si>
    <t>Маржона</t>
  </si>
  <si>
    <t>Файзулиожоновна</t>
  </si>
  <si>
    <t>МАОУ «Школа №113 им. И.И. Рыбалко»</t>
  </si>
  <si>
    <t>Виноградов Владимир Александрович</t>
  </si>
  <si>
    <t>Разбежкин</t>
  </si>
  <si>
    <t>Натан</t>
  </si>
  <si>
    <t>Усов</t>
  </si>
  <si>
    <t>Рогачев Иван Андреевич</t>
  </si>
  <si>
    <t>Шакиров</t>
  </si>
  <si>
    <t>Эльмирович</t>
  </si>
  <si>
    <t>Закирничная</t>
  </si>
  <si>
    <t>Григорьевна</t>
  </si>
  <si>
    <t>Куклин</t>
  </si>
  <si>
    <t>Курбангалиев</t>
  </si>
  <si>
    <t>Минниханов</t>
  </si>
  <si>
    <t>Эрнестович</t>
  </si>
  <si>
    <t>Самойлов</t>
  </si>
  <si>
    <t>Хужина</t>
  </si>
  <si>
    <t>Данель</t>
  </si>
  <si>
    <t xml:space="preserve">Бурцев </t>
  </si>
  <si>
    <t xml:space="preserve">Роман </t>
  </si>
  <si>
    <t>Галлямов</t>
  </si>
  <si>
    <t>Гатиатуллина</t>
  </si>
  <si>
    <t>Рената</t>
  </si>
  <si>
    <t>Язгуль</t>
  </si>
  <si>
    <t>Кильдияров</t>
  </si>
  <si>
    <t>Козлов</t>
  </si>
  <si>
    <t>Кучумов</t>
  </si>
  <si>
    <t>Нурисламова</t>
  </si>
  <si>
    <t>Илиза</t>
  </si>
  <si>
    <t>Флюровна</t>
  </si>
  <si>
    <t>Ремеев</t>
  </si>
  <si>
    <t>МАОУ "Школа №19"</t>
  </si>
  <si>
    <t>Хуснитдинова З.З.</t>
  </si>
  <si>
    <t>Сербин</t>
  </si>
  <si>
    <t>Таир</t>
  </si>
  <si>
    <t>Хуснутдинов</t>
  </si>
  <si>
    <t>Яналина</t>
  </si>
  <si>
    <t xml:space="preserve">Валинуров </t>
  </si>
  <si>
    <t>Гайсар</t>
  </si>
  <si>
    <t>Римович</t>
  </si>
  <si>
    <t>Рудольф</t>
  </si>
  <si>
    <t>Аминов</t>
  </si>
  <si>
    <t xml:space="preserve">Галиев </t>
  </si>
  <si>
    <t xml:space="preserve">Гвоздев  </t>
  </si>
  <si>
    <t xml:space="preserve">Никита  </t>
  </si>
  <si>
    <t xml:space="preserve">Крашенинников </t>
  </si>
  <si>
    <t xml:space="preserve"> Андреевич</t>
  </si>
  <si>
    <t>Кулешова</t>
  </si>
  <si>
    <t>Викторовна</t>
  </si>
  <si>
    <t>Култаева</t>
  </si>
  <si>
    <t>Минибаева</t>
  </si>
  <si>
    <t>Муслюмов</t>
  </si>
  <si>
    <t xml:space="preserve">Сафин </t>
  </si>
  <si>
    <t>Тайчинов</t>
  </si>
  <si>
    <t>Шамуратов</t>
  </si>
  <si>
    <t xml:space="preserve">Шевцова </t>
  </si>
  <si>
    <t xml:space="preserve">Яна </t>
  </si>
  <si>
    <t xml:space="preserve"> Ивановна</t>
  </si>
  <si>
    <t>Шинкаренко</t>
  </si>
  <si>
    <t>Яубасаров</t>
  </si>
  <si>
    <t>Дистанова</t>
  </si>
  <si>
    <t>Морозов</t>
  </si>
  <si>
    <t xml:space="preserve">Балыбердина </t>
  </si>
  <si>
    <t xml:space="preserve">Бердин </t>
  </si>
  <si>
    <t>Кашапов</t>
  </si>
  <si>
    <t>Ризванов</t>
  </si>
  <si>
    <t xml:space="preserve">Нурислам </t>
  </si>
  <si>
    <t xml:space="preserve">Саратцев </t>
  </si>
  <si>
    <t>Тавлыкаев</t>
  </si>
  <si>
    <t>Рафаэлович</t>
  </si>
  <si>
    <t>Фасхиев</t>
  </si>
  <si>
    <t>Хакимзянович</t>
  </si>
  <si>
    <t>Гончар Валентина Петровна, Фасхиев Хаким Амирович</t>
  </si>
  <si>
    <t xml:space="preserve">Швинд </t>
  </si>
  <si>
    <t>Бикташев</t>
  </si>
  <si>
    <t>Риатович</t>
  </si>
  <si>
    <t>Говорков</t>
  </si>
  <si>
    <t>Рахматуллин</t>
  </si>
  <si>
    <t>Садыков</t>
  </si>
  <si>
    <t>Коршикова Нина Леонидовна</t>
  </si>
  <si>
    <t>Спиридонов</t>
  </si>
  <si>
    <t>Емельяненко</t>
  </si>
  <si>
    <t xml:space="preserve"> Иван </t>
  </si>
  <si>
    <t>Кравченко</t>
  </si>
  <si>
    <t>Марселевича</t>
  </si>
  <si>
    <t xml:space="preserve">Степанов </t>
  </si>
  <si>
    <t xml:space="preserve">Станислав </t>
  </si>
  <si>
    <t>Тепкенеев</t>
  </si>
  <si>
    <t>Хабибуллин</t>
  </si>
  <si>
    <t xml:space="preserve">Хаматьянов </t>
  </si>
  <si>
    <t xml:space="preserve">Шамиль </t>
  </si>
  <si>
    <t>Шаретдинов</t>
  </si>
  <si>
    <t>Шарифгалиев</t>
  </si>
  <si>
    <t>Языкбаев</t>
  </si>
  <si>
    <t>Ризван</t>
  </si>
  <si>
    <t>Салимгареев</t>
  </si>
  <si>
    <t>Абдульменов</t>
  </si>
  <si>
    <t xml:space="preserve">Валидов </t>
  </si>
  <si>
    <t>Елизарьев</t>
  </si>
  <si>
    <t>МАОУ Школа №49</t>
  </si>
  <si>
    <t>Чернина Ирина Владимировна</t>
  </si>
  <si>
    <t>Мигранов</t>
  </si>
  <si>
    <t>Ильфакович</t>
  </si>
  <si>
    <t>Сабахова</t>
  </si>
  <si>
    <t>Майя</t>
  </si>
  <si>
    <t>Робертовна</t>
  </si>
  <si>
    <t>МАОУ "Центр образования №29"</t>
  </si>
  <si>
    <t>Лутфуллина Роза Фаритовна</t>
  </si>
  <si>
    <t xml:space="preserve">Хафизов </t>
  </si>
  <si>
    <t>Шерифов</t>
  </si>
  <si>
    <t>Нухович</t>
  </si>
  <si>
    <t>Алексеев</t>
  </si>
  <si>
    <t>Адиль</t>
  </si>
  <si>
    <t>Данирович</t>
  </si>
  <si>
    <t xml:space="preserve">Трофимов </t>
  </si>
  <si>
    <t xml:space="preserve"> Максимович</t>
  </si>
  <si>
    <t>Федоров</t>
  </si>
  <si>
    <t xml:space="preserve">Алаяров </t>
  </si>
  <si>
    <t>Ильгамович</t>
  </si>
  <si>
    <t>Бикметов Эльнар Вильмирович</t>
  </si>
  <si>
    <t>Арпишкин</t>
  </si>
  <si>
    <t xml:space="preserve">Асадуллин  </t>
  </si>
  <si>
    <t>Афлятунов</t>
  </si>
  <si>
    <t>Шамилович</t>
  </si>
  <si>
    <t xml:space="preserve">Ахтарянов </t>
  </si>
  <si>
    <t xml:space="preserve"> Арслан </t>
  </si>
  <si>
    <t>Буйлов</t>
  </si>
  <si>
    <t>Волков</t>
  </si>
  <si>
    <t xml:space="preserve">Галиуллина </t>
  </si>
  <si>
    <t>Дубинина</t>
  </si>
  <si>
    <t xml:space="preserve">Никитовна  </t>
  </si>
  <si>
    <t xml:space="preserve">Загретдинова </t>
  </si>
  <si>
    <t xml:space="preserve">Ибрагимов  </t>
  </si>
  <si>
    <t>Фурсова Наталья Ивановна</t>
  </si>
  <si>
    <t xml:space="preserve">Исаев </t>
  </si>
  <si>
    <t xml:space="preserve"> Константин</t>
  </si>
  <si>
    <t xml:space="preserve">Михайлов </t>
  </si>
  <si>
    <t xml:space="preserve">Усачева </t>
  </si>
  <si>
    <t xml:space="preserve"> Ярослава </t>
  </si>
  <si>
    <t xml:space="preserve"> Вадимовна</t>
  </si>
  <si>
    <t xml:space="preserve">Чанышев </t>
  </si>
  <si>
    <t>Шагалиев</t>
  </si>
  <si>
    <t>Зинурович</t>
  </si>
  <si>
    <t>Шепелев</t>
  </si>
  <si>
    <t>Шинаева</t>
  </si>
  <si>
    <t>Эльвина</t>
  </si>
  <si>
    <t>Ахмадиева</t>
  </si>
  <si>
    <t>Карюков</t>
  </si>
  <si>
    <t>Эльхан</t>
  </si>
  <si>
    <t>Фанузович</t>
  </si>
  <si>
    <t>Халиуллин</t>
  </si>
  <si>
    <t>Акчурин</t>
  </si>
  <si>
    <t>Игорьевич</t>
  </si>
  <si>
    <t xml:space="preserve">Галимов </t>
  </si>
  <si>
    <t xml:space="preserve">Алмаз </t>
  </si>
  <si>
    <t>Гунсарова</t>
  </si>
  <si>
    <t>Марсовна</t>
  </si>
  <si>
    <t>Мурзакаев</t>
  </si>
  <si>
    <t>Нагимов</t>
  </si>
  <si>
    <t>Родионов</t>
  </si>
  <si>
    <t>Азнабаева</t>
  </si>
  <si>
    <t>Асия</t>
  </si>
  <si>
    <t>Вахитова</t>
  </si>
  <si>
    <t>Абдрашитов</t>
  </si>
  <si>
    <t>Равилевич</t>
  </si>
  <si>
    <t>Аккужин</t>
  </si>
  <si>
    <t xml:space="preserve">Айратович </t>
  </si>
  <si>
    <t xml:space="preserve"> Гибадуллин Динис Рафикович</t>
  </si>
  <si>
    <t>Акобян</t>
  </si>
  <si>
    <t>Самвел</t>
  </si>
  <si>
    <t>Кимович</t>
  </si>
  <si>
    <t>Алекбаева</t>
  </si>
  <si>
    <t>Атаев</t>
  </si>
  <si>
    <t>Адеева Лилия Альфитовна</t>
  </si>
  <si>
    <t>Багишаева</t>
  </si>
  <si>
    <t>Бирдина</t>
  </si>
  <si>
    <t>Булавин</t>
  </si>
  <si>
    <t>Валиуллин</t>
  </si>
  <si>
    <t>Габитов</t>
  </si>
  <si>
    <t xml:space="preserve">Голубов </t>
  </si>
  <si>
    <t>Давлеткулова</t>
  </si>
  <si>
    <t xml:space="preserve">Зиязетдинов </t>
  </si>
  <si>
    <t>Идиатулин</t>
  </si>
  <si>
    <t>Йомабаевна</t>
  </si>
  <si>
    <t>Ильина</t>
  </si>
  <si>
    <t>Казаев</t>
  </si>
  <si>
    <t>Камалова</t>
  </si>
  <si>
    <t xml:space="preserve">Айгуль </t>
  </si>
  <si>
    <t>Камисаров</t>
  </si>
  <si>
    <t xml:space="preserve">Козадаева </t>
  </si>
  <si>
    <t>Лиана</t>
  </si>
  <si>
    <t>Кондюков</t>
  </si>
  <si>
    <t>Виталий</t>
  </si>
  <si>
    <t xml:space="preserve">Красильников </t>
  </si>
  <si>
    <t>Кукасова</t>
  </si>
  <si>
    <t>Куланчина</t>
  </si>
  <si>
    <t>Кутдусов</t>
  </si>
  <si>
    <t xml:space="preserve">Мингалёва </t>
  </si>
  <si>
    <t>Мухаметьянов</t>
  </si>
  <si>
    <t>Алмазович</t>
  </si>
  <si>
    <t>Набоев</t>
  </si>
  <si>
    <t>Назаров</t>
  </si>
  <si>
    <t>Насибуллин</t>
  </si>
  <si>
    <t>Овчинников</t>
  </si>
  <si>
    <t>Одиноких</t>
  </si>
  <si>
    <t>Рахимова</t>
  </si>
  <si>
    <t>Эрика</t>
  </si>
  <si>
    <t xml:space="preserve">Савельев </t>
  </si>
  <si>
    <t>Силова</t>
  </si>
  <si>
    <t>Таминдаров</t>
  </si>
  <si>
    <t>Джамиль</t>
  </si>
  <si>
    <t>Уразбаев</t>
  </si>
  <si>
    <t xml:space="preserve">Усманов </t>
  </si>
  <si>
    <t>Ингелевич</t>
  </si>
  <si>
    <t>Файзуллина</t>
  </si>
  <si>
    <t>Фасиков</t>
  </si>
  <si>
    <t>Хабибов</t>
  </si>
  <si>
    <t>Назарович</t>
  </si>
  <si>
    <t>Рифатович</t>
  </si>
  <si>
    <t xml:space="preserve">Гибадуллин Динис Рафикович </t>
  </si>
  <si>
    <t>Хафизова</t>
  </si>
  <si>
    <t>Гульминаз</t>
  </si>
  <si>
    <t>Мингажевна</t>
  </si>
  <si>
    <t>Мират</t>
  </si>
  <si>
    <t>18/10/2008</t>
  </si>
  <si>
    <t>Чигрина</t>
  </si>
  <si>
    <t>Шолохов</t>
  </si>
  <si>
    <t>Юмагузина</t>
  </si>
  <si>
    <t>Олексия</t>
  </si>
  <si>
    <t>ЧОУ"Гармония"</t>
  </si>
  <si>
    <t>Мусин Марат Хадыевич</t>
  </si>
  <si>
    <t>Яблуновский</t>
  </si>
  <si>
    <r>
      <rPr>
        <sz val="11"/>
        <color theme="1"/>
        <rFont val="Times New Roman"/>
        <family val="1"/>
        <charset val="204"/>
      </rPr>
      <t>Ранжированный список участников</t>
    </r>
    <r>
      <rPr>
        <b/>
        <sz val="11"/>
        <color theme="1"/>
        <rFont val="Times New Roman"/>
        <family val="1"/>
        <charset val="204"/>
      </rPr>
      <t xml:space="preserve"> муниципального этапа</t>
    </r>
    <r>
      <rPr>
        <sz val="11"/>
        <color theme="1"/>
        <rFont val="Times New Roman"/>
        <family val="1"/>
        <charset val="204"/>
      </rPr>
      <t xml:space="preserve"> всероссийской олимпиады школьников 
по</t>
    </r>
    <r>
      <rPr>
        <sz val="11"/>
        <color rgb="FFFF0000"/>
        <rFont val="Times New Roman"/>
        <family val="1"/>
        <charset val="204"/>
      </rPr>
      <t xml:space="preserve"> _____ФИЗИКЕ______ </t>
    </r>
    <r>
      <rPr>
        <sz val="11"/>
        <color theme="1"/>
        <rFont val="Times New Roman"/>
        <family val="1"/>
        <charset val="204"/>
      </rPr>
      <t>в</t>
    </r>
    <r>
      <rPr>
        <sz val="11"/>
        <color rgb="FFFF0000"/>
        <rFont val="Times New Roman"/>
        <family val="1"/>
        <charset val="204"/>
      </rPr>
      <t xml:space="preserve"> _11__</t>
    </r>
    <r>
      <rPr>
        <sz val="11"/>
        <color theme="1"/>
        <rFont val="Times New Roman"/>
        <family val="1"/>
        <charset val="204"/>
      </rPr>
      <t xml:space="preserve"> классах в 2024-2025 учебном году</t>
    </r>
  </si>
  <si>
    <t>Зайнуллина</t>
  </si>
  <si>
    <t>Григорьев</t>
  </si>
  <si>
    <t>МАОУ "Лицей № 106 "Содружество"</t>
  </si>
  <si>
    <t>Качемасова Валентина Ивановна</t>
  </si>
  <si>
    <t>Алькин</t>
  </si>
  <si>
    <t>Плохов</t>
  </si>
  <si>
    <t>Магаметов Рашид Мусаевич</t>
  </si>
  <si>
    <t>Шевченко</t>
  </si>
  <si>
    <t>Фатхутдинов</t>
  </si>
  <si>
    <t>Абдракова</t>
  </si>
  <si>
    <t xml:space="preserve">Мария </t>
  </si>
  <si>
    <t>Куфтерин</t>
  </si>
  <si>
    <t>Абрамов</t>
  </si>
  <si>
    <t>Сатиков</t>
  </si>
  <si>
    <t>Кавальчук</t>
  </si>
  <si>
    <t>МАОУ "Школа № 31 им. Р. Зорге "</t>
  </si>
  <si>
    <t>Асянов Мансур Рахимзянович</t>
  </si>
  <si>
    <t>Камашев</t>
  </si>
  <si>
    <t>Александрова</t>
  </si>
  <si>
    <t>Лукманова Сакина Нурулловна</t>
  </si>
  <si>
    <t>Бикбулатова</t>
  </si>
  <si>
    <t xml:space="preserve">Вахитов </t>
  </si>
  <si>
    <t>Дорофеев</t>
  </si>
  <si>
    <t>Рафисович</t>
  </si>
  <si>
    <t>Гайсарова</t>
  </si>
  <si>
    <t xml:space="preserve">Галлямова </t>
  </si>
  <si>
    <t>Карюк</t>
  </si>
  <si>
    <t>Закирьянов</t>
  </si>
  <si>
    <t>Линар</t>
  </si>
  <si>
    <t>Фанисович</t>
  </si>
  <si>
    <t>Сайфутдинов</t>
  </si>
  <si>
    <t>Шарипова</t>
  </si>
  <si>
    <t>Илдаровна</t>
  </si>
  <si>
    <t>Краев</t>
  </si>
  <si>
    <t>Туев</t>
  </si>
  <si>
    <t>Даниилович</t>
  </si>
  <si>
    <t>Аднагулова</t>
  </si>
  <si>
    <t>Расулевна</t>
  </si>
  <si>
    <t>Павлушкин</t>
  </si>
  <si>
    <t>Нуриахметов</t>
  </si>
  <si>
    <t>Тимофеев</t>
  </si>
  <si>
    <t>Миргазямов</t>
  </si>
  <si>
    <t xml:space="preserve">Самир </t>
  </si>
  <si>
    <t>Яндавлетова</t>
  </si>
  <si>
    <t>Агзамовна</t>
  </si>
  <si>
    <t>Галлиулин</t>
  </si>
  <si>
    <t>Алик</t>
  </si>
  <si>
    <t>Тимерьянович</t>
  </si>
  <si>
    <t xml:space="preserve">Ардашев </t>
  </si>
  <si>
    <t>Борисовский</t>
  </si>
  <si>
    <t>Сырчин</t>
  </si>
  <si>
    <t>Шайбаков</t>
  </si>
  <si>
    <t>Гамолина</t>
  </si>
  <si>
    <t>Набиев</t>
  </si>
  <si>
    <t>Головской</t>
  </si>
  <si>
    <t xml:space="preserve">Идрисов </t>
  </si>
  <si>
    <t>Паньков</t>
  </si>
  <si>
    <t xml:space="preserve">Хабибуллина </t>
  </si>
  <si>
    <t xml:space="preserve">Мансуровна </t>
  </si>
  <si>
    <t>Гавриков</t>
  </si>
  <si>
    <t>Ишмуратов</t>
  </si>
  <si>
    <t>Пресняков</t>
  </si>
  <si>
    <t>26.04,2007</t>
  </si>
  <si>
    <t>Садков</t>
  </si>
  <si>
    <t>Динисламов</t>
  </si>
  <si>
    <t>Каримов</t>
  </si>
  <si>
    <t>Раддикович</t>
  </si>
  <si>
    <t>Мулюкова</t>
  </si>
  <si>
    <t>Назмутдинов Флорид Фаузиевич</t>
  </si>
  <si>
    <t>Шадрин</t>
  </si>
  <si>
    <t>Белова</t>
  </si>
  <si>
    <t>Елена</t>
  </si>
  <si>
    <t>Камалеев</t>
  </si>
  <si>
    <t>Кемаль</t>
  </si>
  <si>
    <t xml:space="preserve">Сайфуллин </t>
  </si>
  <si>
    <t>Ямансаров</t>
  </si>
  <si>
    <t>Школа № 34</t>
  </si>
  <si>
    <t>Буканбаев</t>
  </si>
  <si>
    <t>Вахрамеев</t>
  </si>
  <si>
    <t>Еремей</t>
  </si>
  <si>
    <t xml:space="preserve">Габдуллин </t>
  </si>
  <si>
    <t xml:space="preserve">Габсадирова </t>
  </si>
  <si>
    <t xml:space="preserve">Рушана </t>
  </si>
  <si>
    <t xml:space="preserve">Флоридовна </t>
  </si>
  <si>
    <t>8/23/2007</t>
  </si>
  <si>
    <t>Дарис</t>
  </si>
  <si>
    <t>Давлетшина</t>
  </si>
  <si>
    <t>Розалина</t>
  </si>
  <si>
    <t xml:space="preserve">Даутов </t>
  </si>
  <si>
    <t xml:space="preserve">искандарова </t>
  </si>
  <si>
    <t>ринатовна</t>
  </si>
  <si>
    <t>Костякова</t>
  </si>
  <si>
    <t>МАОУ"Гимназия № 47"</t>
  </si>
  <si>
    <t>Лобов</t>
  </si>
  <si>
    <t>Лукин</t>
  </si>
  <si>
    <t xml:space="preserve">Насыртдинов </t>
  </si>
  <si>
    <t xml:space="preserve">Нияз </t>
  </si>
  <si>
    <t>Нураев</t>
  </si>
  <si>
    <t>Петров</t>
  </si>
  <si>
    <t>Геннадьевич</t>
  </si>
  <si>
    <t xml:space="preserve">Петухова </t>
  </si>
  <si>
    <t>Салаватова</t>
  </si>
  <si>
    <t>Сергеев</t>
  </si>
  <si>
    <t>Уразбахтин</t>
  </si>
  <si>
    <t>Файзуллин</t>
  </si>
  <si>
    <t xml:space="preserve">Шакирова </t>
  </si>
  <si>
    <t>Индира</t>
  </si>
  <si>
    <t>Фаритовна</t>
  </si>
  <si>
    <t>Шангареева</t>
  </si>
  <si>
    <t>Шаригин</t>
  </si>
  <si>
    <t xml:space="preserve">МАОУ «Гимназия № 91»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</si>
</sst>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/yy"/>
    <numFmt numFmtId="165" formatCode="dd\.mm\.yyyy"/>
    <numFmt numFmtId="166" formatCode="_-* #,##0.00\ _₽_-;\-* #,##0.00\ _₽_-;_-* &quot;-&quot;??\ _₽_-;_-@"/>
    <numFmt numFmtId="167" formatCode="d\.m\.yyyy"/>
    <numFmt numFmtId="168" formatCode="m/d/yyyy"/>
    <numFmt numFmtId="169" formatCode="[&lt;=9999999]###\-####;\(###\)\ ###\-####"/>
  </numFmts>
  <fonts count="31">
    <font>
      <sz val="10"/>
      <color rgb="FF000000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Calibri"/>
      <family val="2"/>
      <charset val="204"/>
    </font>
    <font>
      <sz val="11"/>
      <color theme="1"/>
      <name val="Arimo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sz val="11"/>
      <color theme="1"/>
      <name val="&quot;Times New Roman&quot;"/>
    </font>
    <font>
      <sz val="10"/>
      <color theme="1"/>
      <name val="Arimo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1F1F1F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rgb="FF424242"/>
      <name val="Times New Roman"/>
      <family val="1"/>
      <charset val="204"/>
    </font>
    <font>
      <sz val="12"/>
      <color theme="1"/>
      <name val="&quot;Times New Roman&quot;"/>
    </font>
    <font>
      <sz val="12"/>
      <color rgb="FF000000"/>
      <name val="&quot;Times New Roman&quot;"/>
    </font>
    <font>
      <sz val="11"/>
      <color rgb="FF000000"/>
      <name val="&quot;Times New Roman&quot;"/>
    </font>
    <font>
      <sz val="12"/>
      <color rgb="FF333333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rgb="FF1A1A1A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Arimo"/>
    </font>
    <font>
      <sz val="12"/>
      <color rgb="FF242322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rgb="FF262626"/>
      <name val="Times New Roman"/>
      <family val="1"/>
      <charset val="204"/>
    </font>
    <font>
      <sz val="12"/>
      <color rgb="FF0D0D0D"/>
      <name val="Times New Roman"/>
      <family val="1"/>
      <charset val="204"/>
    </font>
    <font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0">
    <xf numFmtId="0" fontId="0" fillId="0" borderId="0" xfId="0" applyFont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164" fontId="2" fillId="0" borderId="5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center" vertical="top"/>
    </xf>
    <xf numFmtId="0" fontId="11" fillId="2" borderId="1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164" fontId="2" fillId="0" borderId="5" xfId="0" applyNumberFormat="1" applyFont="1" applyBorder="1" applyAlignment="1">
      <alignment horizontal="left"/>
    </xf>
    <xf numFmtId="166" fontId="12" fillId="0" borderId="5" xfId="0" applyNumberFormat="1" applyFont="1" applyBorder="1" applyAlignment="1">
      <alignment horizontal="left" vertical="center"/>
    </xf>
    <xf numFmtId="14" fontId="1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165" fontId="2" fillId="0" borderId="5" xfId="0" applyNumberFormat="1" applyFont="1" applyBorder="1" applyAlignment="1">
      <alignment horizontal="left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top"/>
    </xf>
    <xf numFmtId="0" fontId="4" fillId="0" borderId="5" xfId="0" applyFont="1" applyBorder="1" applyAlignment="1">
      <alignment horizontal="center"/>
    </xf>
    <xf numFmtId="14" fontId="2" fillId="0" borderId="5" xfId="0" applyNumberFormat="1" applyFont="1" applyBorder="1" applyAlignment="1">
      <alignment horizontal="left" vertical="top"/>
    </xf>
    <xf numFmtId="0" fontId="4" fillId="0" borderId="5" xfId="0" applyFont="1" applyBorder="1" applyAlignment="1">
      <alignment horizontal="left"/>
    </xf>
    <xf numFmtId="14" fontId="2" fillId="0" borderId="5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left"/>
    </xf>
    <xf numFmtId="0" fontId="13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/>
    </xf>
    <xf numFmtId="0" fontId="2" fillId="0" borderId="5" xfId="0" applyFont="1" applyBorder="1" applyAlignment="1">
      <alignment vertical="top"/>
    </xf>
    <xf numFmtId="0" fontId="13" fillId="0" borderId="5" xfId="0" applyFont="1" applyBorder="1" applyAlignment="1">
      <alignment horizontal="center" vertical="top"/>
    </xf>
    <xf numFmtId="14" fontId="12" fillId="0" borderId="5" xfId="0" applyNumberFormat="1" applyFont="1" applyBorder="1" applyAlignment="1">
      <alignment horizontal="left"/>
    </xf>
    <xf numFmtId="0" fontId="4" fillId="0" borderId="5" xfId="0" applyFont="1" applyBorder="1" applyAlignment="1">
      <alignment horizontal="center" vertical="top"/>
    </xf>
    <xf numFmtId="0" fontId="1" fillId="2" borderId="5" xfId="0" applyFont="1" applyFill="1" applyBorder="1" applyAlignment="1">
      <alignment horizontal="left"/>
    </xf>
    <xf numFmtId="0" fontId="12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center"/>
    </xf>
    <xf numFmtId="0" fontId="12" fillId="0" borderId="5" xfId="0" applyFont="1" applyBorder="1" applyAlignment="1">
      <alignment vertical="center"/>
    </xf>
    <xf numFmtId="0" fontId="14" fillId="0" borderId="5" xfId="0" applyFont="1" applyBorder="1" applyAlignment="1">
      <alignment horizontal="left"/>
    </xf>
    <xf numFmtId="14" fontId="1" fillId="0" borderId="5" xfId="0" applyNumberFormat="1" applyFont="1" applyBorder="1" applyAlignment="1">
      <alignment horizontal="center" vertical="top"/>
    </xf>
    <xf numFmtId="0" fontId="2" fillId="2" borderId="5" xfId="0" applyFont="1" applyFill="1" applyBorder="1" applyAlignment="1">
      <alignment vertical="center"/>
    </xf>
    <xf numFmtId="14" fontId="2" fillId="2" borderId="5" xfId="0" applyNumberFormat="1" applyFont="1" applyFill="1" applyBorder="1" applyAlignment="1">
      <alignment horizontal="left" vertical="center"/>
    </xf>
    <xf numFmtId="165" fontId="1" fillId="2" borderId="5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/>
    </xf>
    <xf numFmtId="14" fontId="2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left" vertical="top"/>
    </xf>
    <xf numFmtId="165" fontId="2" fillId="0" borderId="5" xfId="0" applyNumberFormat="1" applyFont="1" applyBorder="1" applyAlignment="1">
      <alignment horizontal="left" vertical="center"/>
    </xf>
    <xf numFmtId="14" fontId="12" fillId="0" borderId="5" xfId="0" applyNumberFormat="1" applyFont="1" applyBorder="1" applyAlignment="1">
      <alignment horizontal="left" vertical="top"/>
    </xf>
    <xf numFmtId="0" fontId="12" fillId="0" borderId="5" xfId="0" applyFont="1" applyBorder="1" applyAlignment="1">
      <alignment horizontal="left" vertical="center"/>
    </xf>
    <xf numFmtId="1" fontId="13" fillId="0" borderId="5" xfId="0" applyNumberFormat="1" applyFont="1" applyBorder="1" applyAlignment="1">
      <alignment horizontal="center" vertical="top"/>
    </xf>
    <xf numFmtId="1" fontId="1" fillId="0" borderId="5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 vertical="center"/>
    </xf>
    <xf numFmtId="0" fontId="12" fillId="0" borderId="5" xfId="0" applyFont="1" applyBorder="1"/>
    <xf numFmtId="49" fontId="2" fillId="0" borderId="5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top"/>
    </xf>
    <xf numFmtId="165" fontId="2" fillId="0" borderId="5" xfId="0" applyNumberFormat="1" applyFont="1" applyBorder="1" applyAlignment="1">
      <alignment horizontal="left" vertical="top"/>
    </xf>
    <xf numFmtId="14" fontId="1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165" fontId="12" fillId="0" borderId="5" xfId="0" applyNumberFormat="1" applyFont="1" applyBorder="1" applyAlignment="1">
      <alignment horizontal="left" vertical="center"/>
    </xf>
    <xf numFmtId="0" fontId="13" fillId="0" borderId="5" xfId="0" applyFont="1" applyBorder="1" applyAlignment="1">
      <alignment horizontal="center"/>
    </xf>
    <xf numFmtId="167" fontId="2" fillId="0" borderId="5" xfId="0" applyNumberFormat="1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168" fontId="2" fillId="0" borderId="5" xfId="0" applyNumberFormat="1" applyFont="1" applyBorder="1" applyAlignment="1">
      <alignment horizontal="left" vertical="center"/>
    </xf>
    <xf numFmtId="0" fontId="2" fillId="0" borderId="5" xfId="0" quotePrefix="1" applyFont="1" applyBorder="1" applyAlignment="1">
      <alignment horizontal="left"/>
    </xf>
    <xf numFmtId="49" fontId="2" fillId="0" borderId="5" xfId="0" applyNumberFormat="1" applyFont="1" applyBorder="1" applyAlignment="1">
      <alignment vertical="center"/>
    </xf>
    <xf numFmtId="0" fontId="17" fillId="0" borderId="5" xfId="0" applyFont="1" applyBorder="1" applyAlignment="1">
      <alignment horizontal="left"/>
    </xf>
    <xf numFmtId="165" fontId="1" fillId="0" borderId="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vertical="top"/>
    </xf>
    <xf numFmtId="14" fontId="2" fillId="2" borderId="5" xfId="0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1" fillId="3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left" vertical="top"/>
    </xf>
    <xf numFmtId="0" fontId="12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/>
    </xf>
    <xf numFmtId="0" fontId="2" fillId="2" borderId="5" xfId="0" applyFont="1" applyFill="1" applyBorder="1"/>
    <xf numFmtId="0" fontId="16" fillId="2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4" fontId="2" fillId="2" borderId="5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top"/>
    </xf>
    <xf numFmtId="14" fontId="1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/>
    </xf>
    <xf numFmtId="14" fontId="12" fillId="2" borderId="5" xfId="0" applyNumberFormat="1" applyFont="1" applyFill="1" applyBorder="1" applyAlignment="1">
      <alignment horizontal="center" vertical="center"/>
    </xf>
    <xf numFmtId="166" fontId="13" fillId="2" borderId="5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center"/>
    </xf>
    <xf numFmtId="0" fontId="14" fillId="2" borderId="5" xfId="0" applyFont="1" applyFill="1" applyBorder="1" applyAlignment="1">
      <alignment horizontal="left"/>
    </xf>
    <xf numFmtId="167" fontId="12" fillId="2" borderId="5" xfId="0" applyNumberFormat="1" applyFont="1" applyFill="1" applyBorder="1" applyAlignment="1">
      <alignment horizontal="left" vertical="center"/>
    </xf>
    <xf numFmtId="167" fontId="2" fillId="2" borderId="5" xfId="0" applyNumberFormat="1" applyFont="1" applyFill="1" applyBorder="1" applyAlignment="1">
      <alignment horizontal="left"/>
    </xf>
    <xf numFmtId="166" fontId="12" fillId="2" borderId="5" xfId="0" applyNumberFormat="1" applyFont="1" applyFill="1" applyBorder="1" applyAlignment="1">
      <alignment horizontal="left" vertical="top"/>
    </xf>
    <xf numFmtId="14" fontId="12" fillId="2" borderId="5" xfId="0" applyNumberFormat="1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166" fontId="12" fillId="2" borderId="5" xfId="0" applyNumberFormat="1" applyFont="1" applyFill="1" applyBorder="1" applyAlignment="1">
      <alignment horizontal="left" vertical="center"/>
    </xf>
    <xf numFmtId="14" fontId="12" fillId="2" borderId="5" xfId="0" applyNumberFormat="1" applyFont="1" applyFill="1" applyBorder="1" applyAlignment="1">
      <alignment horizontal="left" vertical="center"/>
    </xf>
    <xf numFmtId="166" fontId="12" fillId="2" borderId="5" xfId="0" applyNumberFormat="1" applyFont="1" applyFill="1" applyBorder="1" applyAlignment="1">
      <alignment vertical="center"/>
    </xf>
    <xf numFmtId="49" fontId="12" fillId="2" borderId="5" xfId="0" applyNumberFormat="1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 vertical="center"/>
    </xf>
    <xf numFmtId="14" fontId="12" fillId="2" borderId="5" xfId="0" applyNumberFormat="1" applyFont="1" applyFill="1" applyBorder="1" applyAlignment="1">
      <alignment horizontal="center" vertical="top"/>
    </xf>
    <xf numFmtId="14" fontId="16" fillId="2" borderId="5" xfId="0" applyNumberFormat="1" applyFont="1" applyFill="1" applyBorder="1" applyAlignment="1">
      <alignment horizontal="left" vertical="top"/>
    </xf>
    <xf numFmtId="165" fontId="2" fillId="2" borderId="5" xfId="0" applyNumberFormat="1" applyFont="1" applyFill="1" applyBorder="1" applyAlignment="1">
      <alignment horizontal="left"/>
    </xf>
    <xf numFmtId="165" fontId="2" fillId="2" borderId="5" xfId="0" applyNumberFormat="1" applyFont="1" applyFill="1" applyBorder="1" applyAlignment="1">
      <alignment horizontal="left" vertical="center"/>
    </xf>
    <xf numFmtId="14" fontId="2" fillId="2" borderId="5" xfId="0" applyNumberFormat="1" applyFont="1" applyFill="1" applyBorder="1"/>
    <xf numFmtId="165" fontId="12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top"/>
    </xf>
    <xf numFmtId="0" fontId="12" fillId="2" borderId="5" xfId="0" applyFont="1" applyFill="1" applyBorder="1" applyAlignment="1">
      <alignment horizontal="left" vertical="top"/>
    </xf>
    <xf numFmtId="165" fontId="12" fillId="2" borderId="5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166" fontId="1" fillId="2" borderId="5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top"/>
    </xf>
    <xf numFmtId="14" fontId="2" fillId="2" borderId="5" xfId="0" applyNumberFormat="1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1" fillId="2" borderId="5" xfId="0" applyFont="1" applyFill="1" applyBorder="1"/>
    <xf numFmtId="14" fontId="12" fillId="2" borderId="5" xfId="0" applyNumberFormat="1" applyFont="1" applyFill="1" applyBorder="1"/>
    <xf numFmtId="0" fontId="2" fillId="2" borderId="5" xfId="0" applyFont="1" applyFill="1" applyBorder="1" applyAlignment="1">
      <alignment horizontal="left" vertical="center"/>
    </xf>
    <xf numFmtId="0" fontId="12" fillId="2" borderId="5" xfId="0" applyFont="1" applyFill="1" applyBorder="1"/>
    <xf numFmtId="14" fontId="12" fillId="2" borderId="5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/>
    <xf numFmtId="0" fontId="12" fillId="2" borderId="5" xfId="0" applyFont="1" applyFill="1" applyBorder="1" applyAlignment="1">
      <alignment horizontal="left"/>
    </xf>
    <xf numFmtId="165" fontId="2" fillId="2" borderId="5" xfId="0" applyNumberFormat="1" applyFont="1" applyFill="1" applyBorder="1" applyAlignment="1">
      <alignment horizontal="left" vertical="top"/>
    </xf>
    <xf numFmtId="168" fontId="2" fillId="2" borderId="5" xfId="0" applyNumberFormat="1" applyFont="1" applyFill="1" applyBorder="1" applyAlignment="1">
      <alignment horizontal="left" vertical="center"/>
    </xf>
    <xf numFmtId="166" fontId="1" fillId="2" borderId="5" xfId="0" applyNumberFormat="1" applyFont="1" applyFill="1" applyBorder="1" applyAlignment="1">
      <alignment horizontal="center" vertical="top"/>
    </xf>
    <xf numFmtId="164" fontId="12" fillId="2" borderId="5" xfId="0" applyNumberFormat="1" applyFont="1" applyFill="1" applyBorder="1" applyAlignment="1">
      <alignment horizontal="left" vertical="center"/>
    </xf>
    <xf numFmtId="0" fontId="14" fillId="2" borderId="5" xfId="0" applyFont="1" applyFill="1" applyBorder="1"/>
    <xf numFmtId="164" fontId="2" fillId="2" borderId="5" xfId="0" applyNumberFormat="1" applyFont="1" applyFill="1" applyBorder="1" applyAlignment="1">
      <alignment horizontal="left" vertical="top"/>
    </xf>
    <xf numFmtId="168" fontId="1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2" fillId="2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8" fillId="0" borderId="5" xfId="0" applyFont="1" applyBorder="1" applyAlignment="1"/>
    <xf numFmtId="0" fontId="2" fillId="0" borderId="10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left" vertical="center"/>
    </xf>
    <xf numFmtId="165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/>
    </xf>
    <xf numFmtId="0" fontId="20" fillId="4" borderId="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/>
    </xf>
    <xf numFmtId="14" fontId="13" fillId="0" borderId="5" xfId="0" applyNumberFormat="1" applyFont="1" applyBorder="1" applyAlignment="1">
      <alignment horizontal="left" vertical="center"/>
    </xf>
    <xf numFmtId="167" fontId="12" fillId="0" borderId="5" xfId="0" applyNumberFormat="1" applyFont="1" applyBorder="1" applyAlignment="1">
      <alignment horizontal="left" vertical="center"/>
    </xf>
    <xf numFmtId="14" fontId="2" fillId="0" borderId="10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1" fontId="10" fillId="0" borderId="14" xfId="0" applyNumberFormat="1" applyFont="1" applyFill="1" applyBorder="1" applyAlignment="1">
      <alignment horizontal="center"/>
    </xf>
    <xf numFmtId="1" fontId="10" fillId="0" borderId="15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top"/>
    </xf>
    <xf numFmtId="0" fontId="1" fillId="5" borderId="5" xfId="0" applyFont="1" applyFill="1" applyBorder="1" applyAlignment="1">
      <alignment horizontal="center" vertical="top"/>
    </xf>
    <xf numFmtId="0" fontId="1" fillId="5" borderId="11" xfId="0" applyFont="1" applyFill="1" applyBorder="1" applyAlignment="1">
      <alignment horizontal="left" vertical="top"/>
    </xf>
    <xf numFmtId="0" fontId="2" fillId="5" borderId="5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/>
    </xf>
    <xf numFmtId="14" fontId="2" fillId="5" borderId="5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165" fontId="1" fillId="5" borderId="5" xfId="0" applyNumberFormat="1" applyFont="1" applyFill="1" applyBorder="1" applyAlignment="1">
      <alignment horizontal="left" vertical="center"/>
    </xf>
    <xf numFmtId="0" fontId="2" fillId="5" borderId="5" xfId="0" applyFont="1" applyFill="1" applyBorder="1" applyAlignment="1">
      <alignment vertical="center"/>
    </xf>
    <xf numFmtId="0" fontId="1" fillId="6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 vertical="top"/>
    </xf>
    <xf numFmtId="14" fontId="2" fillId="5" borderId="5" xfId="0" applyNumberFormat="1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center" vertical="top"/>
    </xf>
    <xf numFmtId="0" fontId="13" fillId="5" borderId="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vertical="center"/>
    </xf>
    <xf numFmtId="14" fontId="12" fillId="5" borderId="5" xfId="0" applyNumberFormat="1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/>
    </xf>
    <xf numFmtId="14" fontId="1" fillId="5" borderId="5" xfId="0" applyNumberFormat="1" applyFont="1" applyFill="1" applyBorder="1" applyAlignment="1">
      <alignment horizontal="center" vertical="center"/>
    </xf>
    <xf numFmtId="166" fontId="12" fillId="5" borderId="5" xfId="0" applyNumberFormat="1" applyFont="1" applyFill="1" applyBorder="1" applyAlignment="1">
      <alignment horizontal="left" vertical="center"/>
    </xf>
    <xf numFmtId="166" fontId="1" fillId="5" borderId="5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/>
    </xf>
    <xf numFmtId="14" fontId="2" fillId="5" borderId="5" xfId="0" applyNumberFormat="1" applyFont="1" applyFill="1" applyBorder="1" applyAlignment="1">
      <alignment horizontal="left"/>
    </xf>
    <xf numFmtId="14" fontId="12" fillId="5" borderId="5" xfId="0" applyNumberFormat="1" applyFont="1" applyFill="1" applyBorder="1" applyAlignment="1">
      <alignment horizontal="center" vertical="top"/>
    </xf>
    <xf numFmtId="166" fontId="13" fillId="5" borderId="5" xfId="0" applyNumberFormat="1" applyFont="1" applyFill="1" applyBorder="1" applyAlignment="1">
      <alignment horizontal="center" vertical="center"/>
    </xf>
    <xf numFmtId="164" fontId="2" fillId="5" borderId="5" xfId="0" applyNumberFormat="1" applyFont="1" applyFill="1" applyBorder="1" applyAlignment="1">
      <alignment horizontal="left" vertical="center"/>
    </xf>
    <xf numFmtId="0" fontId="12" fillId="5" borderId="5" xfId="0" applyFont="1" applyFill="1" applyBorder="1" applyAlignment="1">
      <alignment horizontal="left" vertical="center"/>
    </xf>
    <xf numFmtId="165" fontId="12" fillId="5" borderId="5" xfId="0" applyNumberFormat="1" applyFont="1" applyFill="1" applyBorder="1" applyAlignment="1">
      <alignment horizontal="left" vertical="center"/>
    </xf>
    <xf numFmtId="0" fontId="12" fillId="5" borderId="5" xfId="0" applyFont="1" applyFill="1" applyBorder="1" applyAlignment="1">
      <alignment horizontal="left" vertical="top"/>
    </xf>
    <xf numFmtId="14" fontId="12" fillId="5" borderId="5" xfId="0" applyNumberFormat="1" applyFont="1" applyFill="1" applyBorder="1" applyAlignment="1">
      <alignment horizontal="left" vertical="top"/>
    </xf>
    <xf numFmtId="166" fontId="12" fillId="5" borderId="5" xfId="0" applyNumberFormat="1" applyFont="1" applyFill="1" applyBorder="1" applyAlignment="1">
      <alignment horizontal="left" vertical="top"/>
    </xf>
    <xf numFmtId="14" fontId="12" fillId="5" borderId="5" xfId="0" applyNumberFormat="1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14" fontId="1" fillId="6" borderId="5" xfId="0" applyNumberFormat="1" applyFont="1" applyFill="1" applyBorder="1" applyAlignment="1">
      <alignment horizontal="center" vertical="center"/>
    </xf>
    <xf numFmtId="14" fontId="2" fillId="6" borderId="5" xfId="0" applyNumberFormat="1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center" vertical="center"/>
    </xf>
    <xf numFmtId="165" fontId="1" fillId="6" borderId="5" xfId="0" applyNumberFormat="1" applyFont="1" applyFill="1" applyBorder="1" applyAlignment="1">
      <alignment horizontal="left" vertical="center"/>
    </xf>
    <xf numFmtId="0" fontId="10" fillId="6" borderId="5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left"/>
    </xf>
    <xf numFmtId="14" fontId="12" fillId="6" borderId="5" xfId="0" applyNumberFormat="1" applyFont="1" applyFill="1" applyBorder="1" applyAlignment="1">
      <alignment horizontal="left" vertical="center"/>
    </xf>
    <xf numFmtId="0" fontId="12" fillId="6" borderId="5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vertical="center"/>
    </xf>
    <xf numFmtId="0" fontId="2" fillId="6" borderId="5" xfId="0" applyFont="1" applyFill="1" applyBorder="1" applyAlignment="1">
      <alignment horizontal="left" vertical="top"/>
    </xf>
    <xf numFmtId="14" fontId="2" fillId="6" borderId="5" xfId="0" applyNumberFormat="1" applyFont="1" applyFill="1" applyBorder="1" applyAlignment="1">
      <alignment horizontal="left" vertical="top"/>
    </xf>
    <xf numFmtId="14" fontId="1" fillId="6" borderId="5" xfId="0" applyNumberFormat="1" applyFont="1" applyFill="1" applyBorder="1" applyAlignment="1">
      <alignment horizontal="center" vertical="top"/>
    </xf>
    <xf numFmtId="0" fontId="13" fillId="6" borderId="5" xfId="0" applyFont="1" applyFill="1" applyBorder="1" applyAlignment="1">
      <alignment horizontal="center" vertical="top"/>
    </xf>
    <xf numFmtId="164" fontId="2" fillId="6" borderId="5" xfId="0" applyNumberFormat="1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center" vertical="top"/>
    </xf>
    <xf numFmtId="0" fontId="13" fillId="6" borderId="5" xfId="0" applyFont="1" applyFill="1" applyBorder="1" applyAlignment="1">
      <alignment horizontal="center" vertical="center"/>
    </xf>
    <xf numFmtId="14" fontId="2" fillId="6" borderId="5" xfId="0" applyNumberFormat="1" applyFont="1" applyFill="1" applyBorder="1" applyAlignment="1">
      <alignment horizontal="left"/>
    </xf>
    <xf numFmtId="165" fontId="2" fillId="6" borderId="5" xfId="0" applyNumberFormat="1" applyFont="1" applyFill="1" applyBorder="1" applyAlignment="1">
      <alignment horizontal="left"/>
    </xf>
    <xf numFmtId="0" fontId="2" fillId="6" borderId="5" xfId="0" applyFont="1" applyFill="1" applyBorder="1" applyAlignment="1">
      <alignment vertical="top"/>
    </xf>
    <xf numFmtId="49" fontId="2" fillId="6" borderId="5" xfId="0" applyNumberFormat="1" applyFont="1" applyFill="1" applyBorder="1" applyAlignment="1">
      <alignment horizontal="left" vertical="center"/>
    </xf>
    <xf numFmtId="1" fontId="10" fillId="6" borderId="14" xfId="0" applyNumberFormat="1" applyFont="1" applyFill="1" applyBorder="1" applyAlignment="1">
      <alignment horizontal="center"/>
    </xf>
    <xf numFmtId="1" fontId="10" fillId="6" borderId="15" xfId="0" applyNumberFormat="1" applyFont="1" applyFill="1" applyBorder="1" applyAlignment="1">
      <alignment horizontal="center"/>
    </xf>
    <xf numFmtId="1" fontId="1" fillId="6" borderId="5" xfId="0" applyNumberFormat="1" applyFont="1" applyFill="1" applyBorder="1" applyAlignment="1">
      <alignment horizontal="center" vertical="center"/>
    </xf>
    <xf numFmtId="1" fontId="1" fillId="6" borderId="5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3" fillId="0" borderId="4" xfId="0" applyFont="1" applyBorder="1"/>
    <xf numFmtId="0" fontId="7" fillId="2" borderId="6" xfId="0" applyFont="1" applyFill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7" fillId="2" borderId="9" xfId="0" applyFont="1" applyFill="1" applyBorder="1" applyAlignment="1">
      <alignment horizontal="left"/>
    </xf>
    <xf numFmtId="0" fontId="3" fillId="0" borderId="10" xfId="0" applyFont="1" applyBorder="1"/>
    <xf numFmtId="0" fontId="1" fillId="2" borderId="2" xfId="0" applyFont="1" applyFill="1" applyBorder="1" applyAlignment="1">
      <alignment horizontal="left"/>
    </xf>
    <xf numFmtId="0" fontId="3" fillId="0" borderId="3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/>
    </xf>
    <xf numFmtId="0" fontId="4" fillId="2" borderId="4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5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6" fillId="2" borderId="4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left" vertical="center"/>
    </xf>
    <xf numFmtId="14" fontId="1" fillId="2" borderId="4" xfId="0" applyNumberFormat="1" applyFont="1" applyFill="1" applyBorder="1"/>
    <xf numFmtId="0" fontId="7" fillId="2" borderId="5" xfId="0" applyFont="1" applyFill="1" applyBorder="1"/>
    <xf numFmtId="0" fontId="7" fillId="2" borderId="11" xfId="0" applyFont="1" applyFill="1" applyBorder="1" applyAlignment="1">
      <alignment horizontal="center"/>
    </xf>
    <xf numFmtId="0" fontId="3" fillId="0" borderId="9" xfId="0" applyFont="1" applyBorder="1"/>
    <xf numFmtId="0" fontId="7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1" fillId="3" borderId="12" xfId="0" applyFont="1" applyFill="1" applyBorder="1" applyAlignment="1">
      <alignment horizontal="center" vertical="center" wrapText="1"/>
    </xf>
    <xf numFmtId="0" fontId="2" fillId="5" borderId="5" xfId="0" applyFont="1" applyFill="1" applyBorder="1"/>
    <xf numFmtId="0" fontId="12" fillId="5" borderId="5" xfId="0" applyFont="1" applyFill="1" applyBorder="1"/>
    <xf numFmtId="0" fontId="11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vertical="center"/>
    </xf>
    <xf numFmtId="14" fontId="2" fillId="5" borderId="5" xfId="0" applyNumberFormat="1" applyFont="1" applyFill="1" applyBorder="1" applyAlignment="1">
      <alignment horizontal="center" vertical="top"/>
    </xf>
    <xf numFmtId="0" fontId="12" fillId="6" borderId="5" xfId="0" applyFont="1" applyFill="1" applyBorder="1" applyAlignment="1">
      <alignment horizontal="center" vertical="center"/>
    </xf>
    <xf numFmtId="0" fontId="13" fillId="5" borderId="5" xfId="0" applyFont="1" applyFill="1" applyBorder="1"/>
    <xf numFmtId="14" fontId="13" fillId="5" borderId="5" xfId="0" applyNumberFormat="1" applyFont="1" applyFill="1" applyBorder="1" applyAlignment="1">
      <alignment horizontal="center"/>
    </xf>
    <xf numFmtId="0" fontId="13" fillId="5" borderId="5" xfId="0" applyFont="1" applyFill="1" applyBorder="1" applyAlignment="1">
      <alignment vertical="top"/>
    </xf>
    <xf numFmtId="0" fontId="13" fillId="5" borderId="5" xfId="0" applyFont="1" applyFill="1" applyBorder="1" applyAlignment="1">
      <alignment horizontal="left" vertical="center"/>
    </xf>
    <xf numFmtId="14" fontId="13" fillId="5" borderId="5" xfId="0" applyNumberFormat="1" applyFont="1" applyFill="1" applyBorder="1" applyAlignment="1">
      <alignment horizontal="center" vertical="center"/>
    </xf>
    <xf numFmtId="0" fontId="1" fillId="5" borderId="5" xfId="0" applyFont="1" applyFill="1" applyBorder="1"/>
    <xf numFmtId="0" fontId="1" fillId="5" borderId="5" xfId="0" applyFont="1" applyFill="1" applyBorder="1" applyAlignment="1">
      <alignment vertical="center"/>
    </xf>
    <xf numFmtId="14" fontId="1" fillId="5" borderId="5" xfId="0" applyNumberFormat="1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2" fillId="6" borderId="5" xfId="0" applyFont="1" applyFill="1" applyBorder="1" applyAlignment="1"/>
    <xf numFmtId="0" fontId="22" fillId="6" borderId="5" xfId="0" applyFont="1" applyFill="1" applyBorder="1"/>
    <xf numFmtId="165" fontId="4" fillId="6" borderId="5" xfId="0" applyNumberFormat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top"/>
    </xf>
    <xf numFmtId="0" fontId="23" fillId="5" borderId="5" xfId="0" applyFont="1" applyFill="1" applyBorder="1" applyAlignment="1">
      <alignment vertical="top"/>
    </xf>
    <xf numFmtId="49" fontId="2" fillId="6" borderId="5" xfId="0" applyNumberFormat="1" applyFont="1" applyFill="1" applyBorder="1" applyAlignment="1">
      <alignment horizontal="center" vertical="center"/>
    </xf>
    <xf numFmtId="1" fontId="2" fillId="6" borderId="5" xfId="0" applyNumberFormat="1" applyFont="1" applyFill="1" applyBorder="1" applyAlignment="1">
      <alignment horizontal="center" vertical="center"/>
    </xf>
    <xf numFmtId="0" fontId="13" fillId="2" borderId="5" xfId="0" applyFont="1" applyFill="1" applyBorder="1"/>
    <xf numFmtId="14" fontId="13" fillId="2" borderId="5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vertical="top"/>
    </xf>
    <xf numFmtId="0" fontId="11" fillId="0" borderId="5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left"/>
    </xf>
    <xf numFmtId="14" fontId="11" fillId="2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top"/>
    </xf>
    <xf numFmtId="0" fontId="12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1" fillId="2" borderId="5" xfId="0" applyFont="1" applyFill="1" applyBorder="1"/>
    <xf numFmtId="0" fontId="1" fillId="0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/>
    </xf>
    <xf numFmtId="0" fontId="25" fillId="0" borderId="5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14" fontId="26" fillId="2" borderId="5" xfId="0" applyNumberFormat="1" applyFont="1" applyFill="1" applyBorder="1" applyAlignment="1">
      <alignment horizontal="center" vertical="center"/>
    </xf>
    <xf numFmtId="14" fontId="13" fillId="2" borderId="5" xfId="0" applyNumberFormat="1" applyFont="1" applyFill="1" applyBorder="1" applyAlignment="1">
      <alignment horizontal="center" vertical="center"/>
    </xf>
    <xf numFmtId="166" fontId="13" fillId="2" borderId="5" xfId="0" applyNumberFormat="1" applyFont="1" applyFill="1" applyBorder="1" applyAlignment="1">
      <alignment vertical="center"/>
    </xf>
    <xf numFmtId="0" fontId="23" fillId="2" borderId="5" xfId="0" applyFont="1" applyFill="1" applyBorder="1" applyAlignment="1">
      <alignment vertical="top"/>
    </xf>
    <xf numFmtId="0" fontId="0" fillId="0" borderId="5" xfId="0" applyFont="1" applyBorder="1" applyAlignment="1"/>
    <xf numFmtId="0" fontId="22" fillId="0" borderId="5" xfId="0" applyFont="1" applyBorder="1" applyAlignment="1"/>
    <xf numFmtId="0" fontId="4" fillId="0" borderId="5" xfId="0" applyFont="1" applyBorder="1" applyAlignment="1">
      <alignment horizontal="center" vertical="center"/>
    </xf>
    <xf numFmtId="0" fontId="22" fillId="0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24" fillId="0" borderId="5" xfId="0" applyFont="1" applyFill="1" applyBorder="1" applyAlignment="1">
      <alignment horizontal="center"/>
    </xf>
    <xf numFmtId="14" fontId="2" fillId="2" borderId="5" xfId="0" quotePrefix="1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top"/>
    </xf>
    <xf numFmtId="0" fontId="11" fillId="2" borderId="5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 vertical="top"/>
    </xf>
    <xf numFmtId="0" fontId="24" fillId="2" borderId="5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left"/>
    </xf>
    <xf numFmtId="14" fontId="27" fillId="2" borderId="5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left" vertical="center"/>
    </xf>
    <xf numFmtId="0" fontId="24" fillId="2" borderId="5" xfId="0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top"/>
    </xf>
    <xf numFmtId="14" fontId="2" fillId="2" borderId="4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4" fontId="1" fillId="2" borderId="4" xfId="0" applyNumberFormat="1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vertical="top"/>
    </xf>
    <xf numFmtId="14" fontId="1" fillId="5" borderId="5" xfId="0" applyNumberFormat="1" applyFont="1" applyFill="1" applyBorder="1" applyAlignment="1">
      <alignment horizontal="right" vertical="top"/>
    </xf>
    <xf numFmtId="0" fontId="4" fillId="5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/>
    </xf>
    <xf numFmtId="14" fontId="1" fillId="5" borderId="5" xfId="0" applyNumberFormat="1" applyFont="1" applyFill="1" applyBorder="1" applyAlignment="1">
      <alignment horizontal="right"/>
    </xf>
    <xf numFmtId="0" fontId="4" fillId="5" borderId="5" xfId="0" applyFont="1" applyFill="1" applyBorder="1" applyAlignment="1">
      <alignment horizontal="center"/>
    </xf>
    <xf numFmtId="14" fontId="2" fillId="5" borderId="5" xfId="0" applyNumberFormat="1" applyFont="1" applyFill="1" applyBorder="1" applyAlignment="1">
      <alignment horizontal="right"/>
    </xf>
    <xf numFmtId="0" fontId="13" fillId="5" borderId="5" xfId="0" applyFont="1" applyFill="1" applyBorder="1" applyAlignment="1">
      <alignment horizontal="center" vertical="top"/>
    </xf>
    <xf numFmtId="165" fontId="2" fillId="5" borderId="5" xfId="0" applyNumberFormat="1" applyFont="1" applyFill="1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vertical="top"/>
    </xf>
    <xf numFmtId="14" fontId="1" fillId="2" borderId="5" xfId="0" applyNumberFormat="1" applyFont="1" applyFill="1" applyBorder="1" applyAlignment="1">
      <alignment horizontal="right" vertical="top"/>
    </xf>
    <xf numFmtId="165" fontId="29" fillId="2" borderId="5" xfId="0" applyNumberFormat="1" applyFont="1" applyFill="1" applyBorder="1" applyAlignment="1">
      <alignment horizontal="left" vertical="center"/>
    </xf>
    <xf numFmtId="14" fontId="1" fillId="2" borderId="5" xfId="0" applyNumberFormat="1" applyFont="1" applyFill="1" applyBorder="1" applyAlignment="1">
      <alignment horizontal="right"/>
    </xf>
    <xf numFmtId="165" fontId="2" fillId="2" borderId="5" xfId="0" applyNumberFormat="1" applyFont="1" applyFill="1" applyBorder="1" applyAlignment="1">
      <alignment horizontal="right"/>
    </xf>
    <xf numFmtId="14" fontId="2" fillId="2" borderId="5" xfId="0" applyNumberFormat="1" applyFont="1" applyFill="1" applyBorder="1" applyAlignment="1">
      <alignment vertical="center"/>
    </xf>
    <xf numFmtId="14" fontId="2" fillId="2" borderId="5" xfId="0" applyNumberFormat="1" applyFont="1" applyFill="1" applyBorder="1" applyAlignment="1">
      <alignment horizontal="right"/>
    </xf>
    <xf numFmtId="165" fontId="2" fillId="2" borderId="5" xfId="0" applyNumberFormat="1" applyFont="1" applyFill="1" applyBorder="1" applyAlignment="1">
      <alignment vertical="center"/>
    </xf>
    <xf numFmtId="14" fontId="1" fillId="2" borderId="5" xfId="0" applyNumberFormat="1" applyFont="1" applyFill="1" applyBorder="1" applyAlignment="1">
      <alignment vertical="top"/>
    </xf>
    <xf numFmtId="0" fontId="2" fillId="2" borderId="5" xfId="0" applyFont="1" applyFill="1" applyBorder="1" applyAlignment="1"/>
    <xf numFmtId="165" fontId="12" fillId="2" borderId="5" xfId="0" applyNumberFormat="1" applyFont="1" applyFill="1" applyBorder="1" applyAlignment="1">
      <alignment vertical="center"/>
    </xf>
    <xf numFmtId="169" fontId="1" fillId="2" borderId="5" xfId="0" applyNumberFormat="1" applyFont="1" applyFill="1" applyBorder="1" applyAlignment="1">
      <alignment horizontal="center" vertical="center"/>
    </xf>
    <xf numFmtId="165" fontId="12" fillId="2" borderId="5" xfId="0" applyNumberFormat="1" applyFont="1" applyFill="1" applyBorder="1" applyAlignment="1">
      <alignment horizontal="left" vertical="top"/>
    </xf>
    <xf numFmtId="0" fontId="13" fillId="2" borderId="5" xfId="0" applyFont="1" applyFill="1" applyBorder="1" applyAlignment="1">
      <alignment horizontal="left" vertical="center"/>
    </xf>
    <xf numFmtId="2" fontId="2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right" vertical="top"/>
    </xf>
    <xf numFmtId="14" fontId="13" fillId="5" borderId="5" xfId="0" applyNumberFormat="1" applyFont="1" applyFill="1" applyBorder="1" applyAlignment="1">
      <alignment horizontal="left" vertical="top"/>
    </xf>
    <xf numFmtId="0" fontId="13" fillId="5" borderId="5" xfId="0" applyFont="1" applyFill="1" applyBorder="1" applyAlignment="1">
      <alignment horizontal="left" vertical="top"/>
    </xf>
    <xf numFmtId="14" fontId="13" fillId="2" borderId="10" xfId="0" applyNumberFormat="1" applyFont="1" applyFill="1" applyBorder="1" applyAlignment="1">
      <alignment horizontal="left" vertical="top"/>
    </xf>
    <xf numFmtId="0" fontId="13" fillId="2" borderId="5" xfId="0" applyFont="1" applyFill="1" applyBorder="1" applyAlignment="1">
      <alignment horizontal="left" vertical="top"/>
    </xf>
    <xf numFmtId="14" fontId="2" fillId="2" borderId="10" xfId="0" applyNumberFormat="1" applyFont="1" applyFill="1" applyBorder="1" applyAlignment="1">
      <alignment horizontal="center" vertical="top"/>
    </xf>
    <xf numFmtId="0" fontId="13" fillId="2" borderId="14" xfId="0" applyFont="1" applyFill="1" applyBorder="1" applyAlignment="1">
      <alignment vertical="top"/>
    </xf>
    <xf numFmtId="14" fontId="13" fillId="2" borderId="5" xfId="0" applyNumberFormat="1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top"/>
    </xf>
    <xf numFmtId="14" fontId="2" fillId="2" borderId="10" xfId="0" applyNumberFormat="1" applyFont="1" applyFill="1" applyBorder="1" applyAlignment="1">
      <alignment horizontal="left" vertical="top"/>
    </xf>
    <xf numFmtId="0" fontId="13" fillId="2" borderId="12" xfId="0" applyFont="1" applyFill="1" applyBorder="1" applyAlignment="1">
      <alignment vertical="top"/>
    </xf>
    <xf numFmtId="14" fontId="13" fillId="2" borderId="12" xfId="0" applyNumberFormat="1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14" fontId="2" fillId="2" borderId="12" xfId="0" applyNumberFormat="1" applyFont="1" applyFill="1" applyBorder="1" applyAlignment="1">
      <alignment horizontal="right"/>
    </xf>
    <xf numFmtId="14" fontId="2" fillId="2" borderId="12" xfId="0" applyNumberFormat="1" applyFont="1" applyFill="1" applyBorder="1" applyAlignment="1">
      <alignment horizontal="left"/>
    </xf>
    <xf numFmtId="0" fontId="14" fillId="2" borderId="12" xfId="0" applyFont="1" applyFill="1" applyBorder="1" applyAlignment="1">
      <alignment horizontal="left"/>
    </xf>
    <xf numFmtId="0" fontId="2" fillId="2" borderId="12" xfId="0" applyFont="1" applyFill="1" applyBorder="1" applyAlignment="1">
      <alignment vertical="center"/>
    </xf>
    <xf numFmtId="14" fontId="2" fillId="2" borderId="12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top"/>
    </xf>
    <xf numFmtId="14" fontId="2" fillId="2" borderId="12" xfId="0" applyNumberFormat="1" applyFont="1" applyFill="1" applyBorder="1" applyAlignment="1">
      <alignment horizontal="center" vertical="top"/>
    </xf>
    <xf numFmtId="0" fontId="12" fillId="2" borderId="12" xfId="0" applyFont="1" applyFill="1" applyBorder="1" applyAlignment="1">
      <alignment horizontal="left" vertical="center"/>
    </xf>
    <xf numFmtId="14" fontId="12" fillId="2" borderId="12" xfId="0" applyNumberFormat="1" applyFont="1" applyFill="1" applyBorder="1" applyAlignment="1">
      <alignment horizontal="center" vertical="center"/>
    </xf>
    <xf numFmtId="14" fontId="12" fillId="2" borderId="12" xfId="0" applyNumberFormat="1" applyFont="1" applyFill="1" applyBorder="1" applyAlignment="1">
      <alignment horizontal="left" vertical="center"/>
    </xf>
    <xf numFmtId="14" fontId="2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top"/>
    </xf>
    <xf numFmtId="0" fontId="30" fillId="2" borderId="5" xfId="0" applyFont="1" applyFill="1" applyBorder="1" applyAlignment="1">
      <alignment horizontal="center" vertical="center"/>
    </xf>
    <xf numFmtId="0" fontId="30" fillId="2" borderId="5" xfId="0" applyFont="1" applyFill="1" applyBorder="1" applyAlignment="1"/>
    <xf numFmtId="14" fontId="30" fillId="2" borderId="5" xfId="0" applyNumberFormat="1" applyFont="1" applyFill="1" applyBorder="1" applyAlignment="1">
      <alignment horizontal="center" vertical="center"/>
    </xf>
    <xf numFmtId="0" fontId="30" fillId="2" borderId="5" xfId="0" applyFont="1" applyFill="1" applyBorder="1"/>
    <xf numFmtId="14" fontId="1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165" fontId="12" fillId="2" borderId="5" xfId="0" applyNumberFormat="1" applyFont="1" applyFill="1" applyBorder="1" applyAlignment="1">
      <alignment horizontal="center" vertical="top"/>
    </xf>
    <xf numFmtId="0" fontId="4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98"/>
  <sheetViews>
    <sheetView workbookViewId="0">
      <selection activeCell="O22" sqref="O22"/>
    </sheetView>
  </sheetViews>
  <sheetFormatPr defaultColWidth="14.42578125" defaultRowHeight="15" customHeight="1"/>
  <cols>
    <col min="1" max="1" width="7.140625" customWidth="1"/>
    <col min="2" max="2" width="15.5703125" customWidth="1"/>
    <col min="3" max="3" width="14.140625" customWidth="1"/>
    <col min="4" max="4" width="11.5703125" customWidth="1"/>
    <col min="5" max="5" width="10.28515625" customWidth="1"/>
    <col min="6" max="6" width="6.7109375" customWidth="1"/>
    <col min="7" max="7" width="14" style="199" customWidth="1"/>
    <col min="8" max="8" width="5.85546875" customWidth="1"/>
    <col min="9" max="9" width="11" customWidth="1"/>
    <col min="10" max="10" width="35.28515625" style="199" customWidth="1"/>
    <col min="11" max="11" width="5.140625" customWidth="1"/>
    <col min="12" max="16" width="8.5703125" customWidth="1"/>
    <col min="17" max="18" width="13.7109375" customWidth="1"/>
    <col min="19" max="19" width="24.7109375" customWidth="1"/>
    <col min="20" max="20" width="13.28515625" customWidth="1"/>
    <col min="21" max="21" width="33.140625" style="199" customWidth="1"/>
    <col min="22" max="31" width="9.28515625" customWidth="1"/>
  </cols>
  <sheetData>
    <row r="1" spans="1:31" ht="15.75" customHeight="1">
      <c r="A1" s="1"/>
      <c r="B1" s="1"/>
      <c r="C1" s="1"/>
      <c r="D1" s="1"/>
      <c r="E1" s="1"/>
      <c r="F1" s="2"/>
      <c r="G1" s="192"/>
      <c r="H1" s="1"/>
      <c r="I1" s="1"/>
      <c r="J1" s="280"/>
      <c r="K1" s="281"/>
      <c r="L1" s="281"/>
      <c r="M1" s="281"/>
      <c r="N1" s="281"/>
      <c r="O1" s="281"/>
      <c r="P1" s="281"/>
      <c r="Q1" s="281"/>
      <c r="R1" s="274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33.75" customHeight="1">
      <c r="A2" s="1"/>
      <c r="B2" s="282" t="s">
        <v>0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74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30.75" customHeight="1">
      <c r="A3" s="283" t="s">
        <v>1</v>
      </c>
      <c r="B3" s="274"/>
      <c r="C3" s="4"/>
      <c r="D3" s="1"/>
      <c r="E3" s="1"/>
      <c r="F3" s="2"/>
      <c r="G3" s="192"/>
      <c r="H3" s="1"/>
      <c r="I3" s="1"/>
      <c r="J3" s="155"/>
      <c r="K3" s="1"/>
      <c r="L3" s="5"/>
      <c r="M3" s="5"/>
      <c r="N3" s="5"/>
      <c r="O3" s="5"/>
      <c r="P3" s="5"/>
      <c r="Q3" s="6"/>
      <c r="R3" s="1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6.5" customHeight="1">
      <c r="A4" s="283" t="s">
        <v>2</v>
      </c>
      <c r="B4" s="274"/>
      <c r="C4" s="284"/>
      <c r="D4" s="281"/>
      <c r="E4" s="274"/>
      <c r="F4" s="2"/>
      <c r="G4" s="192"/>
      <c r="H4" s="1"/>
      <c r="I4" s="1"/>
      <c r="J4" s="155"/>
      <c r="K4" s="1"/>
      <c r="L4" s="5"/>
      <c r="M4" s="5"/>
      <c r="N4" s="5"/>
      <c r="O4" s="5"/>
      <c r="P4" s="5"/>
      <c r="Q4" s="6"/>
      <c r="R4" s="1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15.75" customHeight="1">
      <c r="A5" s="280" t="s">
        <v>3</v>
      </c>
      <c r="B5" s="274"/>
      <c r="C5" s="1" t="s">
        <v>4</v>
      </c>
      <c r="D5" s="1"/>
      <c r="E5" s="1"/>
      <c r="F5" s="2"/>
      <c r="G5" s="192"/>
      <c r="H5" s="1"/>
      <c r="I5" s="1"/>
      <c r="J5" s="155"/>
      <c r="K5" s="1"/>
      <c r="L5" s="5"/>
      <c r="M5" s="5"/>
      <c r="N5" s="5"/>
      <c r="O5" s="5"/>
      <c r="P5" s="5"/>
      <c r="Q5" s="6"/>
      <c r="R5" s="1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15.75" customHeight="1">
      <c r="A6" s="280" t="s">
        <v>5</v>
      </c>
      <c r="B6" s="274"/>
      <c r="C6" s="1">
        <v>7</v>
      </c>
      <c r="D6" s="1"/>
      <c r="E6" s="1"/>
      <c r="F6" s="2"/>
      <c r="G6" s="192"/>
      <c r="H6" s="1"/>
      <c r="I6" s="1"/>
      <c r="J6" s="155"/>
      <c r="K6" s="1"/>
      <c r="L6" s="5"/>
      <c r="M6" s="5"/>
      <c r="N6" s="5"/>
      <c r="O6" s="5"/>
      <c r="P6" s="5"/>
      <c r="Q6" s="6"/>
      <c r="R6" s="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5.75" customHeight="1">
      <c r="A7" s="273" t="s">
        <v>6</v>
      </c>
      <c r="B7" s="274"/>
      <c r="C7" s="7"/>
      <c r="D7" s="1"/>
      <c r="E7" s="1"/>
      <c r="F7" s="2"/>
      <c r="G7" s="192"/>
      <c r="H7" s="1"/>
      <c r="I7" s="1"/>
      <c r="J7" s="155"/>
      <c r="K7" s="1"/>
      <c r="L7" s="5"/>
      <c r="M7" s="5"/>
      <c r="N7" s="5"/>
      <c r="O7" s="5"/>
      <c r="P7" s="5"/>
      <c r="Q7" s="6"/>
      <c r="R7" s="1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5.75" customHeight="1">
      <c r="A8" s="1"/>
      <c r="B8" s="1"/>
      <c r="C8" s="1"/>
      <c r="D8" s="1"/>
      <c r="E8" s="1"/>
      <c r="F8" s="2"/>
      <c r="G8" s="192"/>
      <c r="H8" s="1"/>
      <c r="I8" s="1"/>
      <c r="J8" s="155"/>
      <c r="K8" s="1"/>
      <c r="L8" s="5"/>
      <c r="M8" s="5"/>
      <c r="N8" s="5"/>
      <c r="O8" s="5"/>
      <c r="P8" s="5"/>
      <c r="Q8" s="6"/>
      <c r="R8" s="1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12.75" customHeight="1">
      <c r="A9" s="8"/>
      <c r="B9" s="9"/>
      <c r="C9" s="275" t="s">
        <v>7</v>
      </c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7"/>
      <c r="S9" s="278" t="s">
        <v>8</v>
      </c>
      <c r="T9" s="276"/>
      <c r="U9" s="279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2.75" customHeight="1">
      <c r="A10" s="10"/>
      <c r="B10" s="10"/>
      <c r="C10" s="11"/>
      <c r="D10" s="11"/>
      <c r="E10" s="11"/>
      <c r="F10" s="12"/>
      <c r="G10" s="193"/>
      <c r="H10" s="11"/>
      <c r="I10" s="11"/>
      <c r="J10" s="10"/>
      <c r="K10" s="11"/>
      <c r="L10" s="13"/>
      <c r="M10" s="13"/>
      <c r="N10" s="13"/>
      <c r="O10" s="13"/>
      <c r="P10" s="13"/>
      <c r="Q10" s="14"/>
      <c r="R10" s="14"/>
      <c r="S10" s="14"/>
      <c r="T10" s="15"/>
      <c r="U10" s="172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26.25" customHeight="1">
      <c r="A11" s="468" t="s">
        <v>9</v>
      </c>
      <c r="B11" s="469" t="s">
        <v>10</v>
      </c>
      <c r="C11" s="19" t="s">
        <v>11</v>
      </c>
      <c r="D11" s="19" t="s">
        <v>12</v>
      </c>
      <c r="E11" s="19" t="s">
        <v>13</v>
      </c>
      <c r="F11" s="18" t="s">
        <v>14</v>
      </c>
      <c r="G11" s="194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9">
        <v>1</v>
      </c>
      <c r="M11" s="19">
        <v>2</v>
      </c>
      <c r="N11" s="19">
        <v>3</v>
      </c>
      <c r="O11" s="19">
        <v>4</v>
      </c>
      <c r="P11" s="19">
        <v>5</v>
      </c>
      <c r="Q11" s="19" t="s">
        <v>20</v>
      </c>
      <c r="R11" s="19" t="s">
        <v>21</v>
      </c>
      <c r="S11" s="19" t="s">
        <v>1585</v>
      </c>
      <c r="T11" s="19" t="s">
        <v>22</v>
      </c>
      <c r="U11" s="19" t="s">
        <v>23</v>
      </c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4.25" customHeight="1">
      <c r="A12" s="217">
        <v>1</v>
      </c>
      <c r="B12" s="243" t="s">
        <v>24</v>
      </c>
      <c r="C12" s="244" t="s">
        <v>232</v>
      </c>
      <c r="D12" s="244" t="s">
        <v>197</v>
      </c>
      <c r="E12" s="244" t="s">
        <v>233</v>
      </c>
      <c r="F12" s="245"/>
      <c r="G12" s="246">
        <v>40954</v>
      </c>
      <c r="H12" s="247" t="s">
        <v>28</v>
      </c>
      <c r="I12" s="248" t="s">
        <v>29</v>
      </c>
      <c r="J12" s="244" t="s">
        <v>46</v>
      </c>
      <c r="K12" s="247">
        <v>6</v>
      </c>
      <c r="L12" s="249">
        <f>8+2</f>
        <v>10</v>
      </c>
      <c r="M12" s="250">
        <f>1+1.5</f>
        <v>2.5</v>
      </c>
      <c r="N12" s="250">
        <v>10</v>
      </c>
      <c r="O12" s="250">
        <f>4+2</f>
        <v>6</v>
      </c>
      <c r="P12" s="247"/>
      <c r="Q12" s="220">
        <f t="shared" ref="Q12:Q43" si="0">SUM(L12:P12)</f>
        <v>28.5</v>
      </c>
      <c r="R12" s="247" t="s">
        <v>1589</v>
      </c>
      <c r="S12" s="244" t="s">
        <v>87</v>
      </c>
      <c r="T12" s="224" t="s">
        <v>32</v>
      </c>
      <c r="U12" s="244" t="s">
        <v>46</v>
      </c>
      <c r="V12" s="3"/>
      <c r="W12" s="3"/>
      <c r="X12" s="3"/>
      <c r="Y12" s="3"/>
      <c r="Z12" s="3"/>
      <c r="AA12" s="3"/>
      <c r="AB12" s="3"/>
      <c r="AC12" s="28"/>
      <c r="AD12" s="28"/>
      <c r="AE12" s="28"/>
    </row>
    <row r="13" spans="1:31" ht="14.25" customHeight="1">
      <c r="A13" s="217">
        <v>2</v>
      </c>
      <c r="B13" s="243" t="s">
        <v>24</v>
      </c>
      <c r="C13" s="244" t="s">
        <v>43</v>
      </c>
      <c r="D13" s="244" t="s">
        <v>44</v>
      </c>
      <c r="E13" s="244" t="s">
        <v>45</v>
      </c>
      <c r="F13" s="245"/>
      <c r="G13" s="246">
        <v>40675</v>
      </c>
      <c r="H13" s="247" t="s">
        <v>28</v>
      </c>
      <c r="I13" s="248" t="s">
        <v>29</v>
      </c>
      <c r="J13" s="244" t="s">
        <v>46</v>
      </c>
      <c r="K13" s="247">
        <v>7</v>
      </c>
      <c r="L13" s="251">
        <v>10</v>
      </c>
      <c r="M13" s="252" t="s">
        <v>47</v>
      </c>
      <c r="N13" s="252">
        <v>10</v>
      </c>
      <c r="O13" s="252">
        <v>7</v>
      </c>
      <c r="P13" s="253"/>
      <c r="Q13" s="220">
        <f t="shared" si="0"/>
        <v>27</v>
      </c>
      <c r="R13" s="220" t="s">
        <v>1590</v>
      </c>
      <c r="S13" s="254" t="s">
        <v>48</v>
      </c>
      <c r="T13" s="224" t="s">
        <v>32</v>
      </c>
      <c r="U13" s="244" t="s">
        <v>46</v>
      </c>
      <c r="V13" s="3"/>
      <c r="W13" s="3"/>
      <c r="X13" s="3"/>
      <c r="Y13" s="3"/>
      <c r="Z13" s="3"/>
      <c r="AA13" s="3"/>
      <c r="AB13" s="3"/>
      <c r="AC13" s="28"/>
      <c r="AD13" s="28"/>
      <c r="AE13" s="28"/>
    </row>
    <row r="14" spans="1:31" ht="14.25" customHeight="1">
      <c r="A14" s="217">
        <v>3</v>
      </c>
      <c r="B14" s="243" t="s">
        <v>24</v>
      </c>
      <c r="C14" s="244" t="s">
        <v>640</v>
      </c>
      <c r="D14" s="244" t="s">
        <v>210</v>
      </c>
      <c r="E14" s="244" t="s">
        <v>45</v>
      </c>
      <c r="F14" s="220"/>
      <c r="G14" s="246">
        <v>40717</v>
      </c>
      <c r="H14" s="247" t="s">
        <v>28</v>
      </c>
      <c r="I14" s="248" t="s">
        <v>29</v>
      </c>
      <c r="J14" s="244" t="s">
        <v>46</v>
      </c>
      <c r="K14" s="247">
        <v>7</v>
      </c>
      <c r="L14" s="251">
        <f>8+2</f>
        <v>10</v>
      </c>
      <c r="M14" s="252" t="s">
        <v>58</v>
      </c>
      <c r="N14" s="252">
        <v>10</v>
      </c>
      <c r="O14" s="252">
        <v>7</v>
      </c>
      <c r="P14" s="220"/>
      <c r="Q14" s="220">
        <f t="shared" si="0"/>
        <v>27</v>
      </c>
      <c r="R14" s="220" t="s">
        <v>1590</v>
      </c>
      <c r="S14" s="254" t="s">
        <v>641</v>
      </c>
      <c r="T14" s="224" t="s">
        <v>32</v>
      </c>
      <c r="U14" s="244" t="s">
        <v>46</v>
      </c>
      <c r="V14" s="3"/>
      <c r="W14" s="3"/>
      <c r="X14" s="3"/>
      <c r="Y14" s="3"/>
      <c r="Z14" s="3"/>
      <c r="AA14" s="3"/>
      <c r="AB14" s="3"/>
      <c r="AC14" s="28"/>
      <c r="AD14" s="28"/>
      <c r="AE14" s="28"/>
    </row>
    <row r="15" spans="1:31" ht="14.25" customHeight="1">
      <c r="A15" s="217">
        <v>4</v>
      </c>
      <c r="B15" s="243" t="s">
        <v>24</v>
      </c>
      <c r="C15" s="244" t="s">
        <v>412</v>
      </c>
      <c r="D15" s="244" t="s">
        <v>413</v>
      </c>
      <c r="E15" s="244" t="s">
        <v>414</v>
      </c>
      <c r="F15" s="247"/>
      <c r="G15" s="246">
        <v>40845</v>
      </c>
      <c r="H15" s="247" t="s">
        <v>28</v>
      </c>
      <c r="I15" s="248" t="s">
        <v>29</v>
      </c>
      <c r="J15" s="244" t="s">
        <v>255</v>
      </c>
      <c r="K15" s="247">
        <v>7</v>
      </c>
      <c r="L15" s="251">
        <f>8+2</f>
        <v>10</v>
      </c>
      <c r="M15" s="252">
        <f>1+1</f>
        <v>2</v>
      </c>
      <c r="N15" s="252">
        <v>8.5</v>
      </c>
      <c r="O15" s="252">
        <f>6+0.5</f>
        <v>6.5</v>
      </c>
      <c r="P15" s="220"/>
      <c r="Q15" s="220">
        <f t="shared" si="0"/>
        <v>27</v>
      </c>
      <c r="R15" s="220" t="s">
        <v>1590</v>
      </c>
      <c r="S15" s="244" t="s">
        <v>256</v>
      </c>
      <c r="T15" s="224" t="s">
        <v>32</v>
      </c>
      <c r="U15" s="244" t="s">
        <v>255</v>
      </c>
      <c r="V15" s="3"/>
      <c r="W15" s="3"/>
      <c r="X15" s="3"/>
      <c r="Y15" s="3"/>
      <c r="Z15" s="3"/>
      <c r="AA15" s="3"/>
      <c r="AB15" s="3"/>
      <c r="AC15" s="28"/>
      <c r="AD15" s="28"/>
      <c r="AE15" s="28"/>
    </row>
    <row r="16" spans="1:31" ht="14.25" customHeight="1">
      <c r="A16" s="217">
        <v>5</v>
      </c>
      <c r="B16" s="221" t="s">
        <v>24</v>
      </c>
      <c r="C16" s="244" t="s">
        <v>913</v>
      </c>
      <c r="D16" s="244" t="s">
        <v>94</v>
      </c>
      <c r="E16" s="244" t="s">
        <v>914</v>
      </c>
      <c r="F16" s="247"/>
      <c r="G16" s="246">
        <v>40805</v>
      </c>
      <c r="H16" s="247" t="s">
        <v>28</v>
      </c>
      <c r="I16" s="248" t="s">
        <v>29</v>
      </c>
      <c r="J16" s="244" t="s">
        <v>46</v>
      </c>
      <c r="K16" s="247">
        <v>7</v>
      </c>
      <c r="L16" s="251">
        <f>8+2</f>
        <v>10</v>
      </c>
      <c r="M16" s="252">
        <v>1</v>
      </c>
      <c r="N16" s="252">
        <v>8.5</v>
      </c>
      <c r="O16" s="252">
        <f>3+3.5</f>
        <v>6.5</v>
      </c>
      <c r="P16" s="220"/>
      <c r="Q16" s="220">
        <f t="shared" si="0"/>
        <v>26</v>
      </c>
      <c r="R16" s="220" t="s">
        <v>1590</v>
      </c>
      <c r="S16" s="254" t="s">
        <v>641</v>
      </c>
      <c r="T16" s="224" t="s">
        <v>32</v>
      </c>
      <c r="U16" s="244" t="s">
        <v>46</v>
      </c>
      <c r="V16" s="3"/>
      <c r="W16" s="3"/>
      <c r="X16" s="3"/>
      <c r="Y16" s="3"/>
      <c r="Z16" s="3"/>
      <c r="AA16" s="3"/>
      <c r="AB16" s="3"/>
      <c r="AC16" s="28"/>
      <c r="AD16" s="28"/>
      <c r="AE16" s="28"/>
    </row>
    <row r="17" spans="1:31" ht="14.25" customHeight="1">
      <c r="A17" s="217">
        <v>6</v>
      </c>
      <c r="B17" s="243" t="s">
        <v>24</v>
      </c>
      <c r="C17" s="244" t="s">
        <v>401</v>
      </c>
      <c r="D17" s="244" t="s">
        <v>402</v>
      </c>
      <c r="E17" s="244" t="s">
        <v>403</v>
      </c>
      <c r="F17" s="220"/>
      <c r="G17" s="255">
        <v>40575</v>
      </c>
      <c r="H17" s="247" t="s">
        <v>28</v>
      </c>
      <c r="I17" s="248" t="s">
        <v>29</v>
      </c>
      <c r="J17" s="244" t="s">
        <v>46</v>
      </c>
      <c r="K17" s="247">
        <v>7</v>
      </c>
      <c r="L17" s="251">
        <f>4+3</f>
        <v>7</v>
      </c>
      <c r="M17" s="252">
        <f>2+6</f>
        <v>8</v>
      </c>
      <c r="N17" s="252">
        <v>3.5</v>
      </c>
      <c r="O17" s="252">
        <v>6</v>
      </c>
      <c r="P17" s="220"/>
      <c r="Q17" s="220">
        <f t="shared" si="0"/>
        <v>24.5</v>
      </c>
      <c r="R17" s="220" t="s">
        <v>1590</v>
      </c>
      <c r="S17" s="256" t="s">
        <v>48</v>
      </c>
      <c r="T17" s="224" t="s">
        <v>32</v>
      </c>
      <c r="U17" s="244" t="s">
        <v>46</v>
      </c>
      <c r="V17" s="3"/>
      <c r="W17" s="3"/>
      <c r="X17" s="3"/>
      <c r="Y17" s="3"/>
      <c r="Z17" s="3"/>
      <c r="AA17" s="3"/>
      <c r="AB17" s="3"/>
      <c r="AC17" s="28"/>
      <c r="AD17" s="28"/>
      <c r="AE17" s="28"/>
    </row>
    <row r="18" spans="1:31" ht="14.25" customHeight="1">
      <c r="A18" s="217">
        <v>7</v>
      </c>
      <c r="B18" s="221" t="s">
        <v>24</v>
      </c>
      <c r="C18" s="257" t="s">
        <v>880</v>
      </c>
      <c r="D18" s="257" t="s">
        <v>157</v>
      </c>
      <c r="E18" s="257" t="s">
        <v>578</v>
      </c>
      <c r="F18" s="247"/>
      <c r="G18" s="246">
        <v>40781</v>
      </c>
      <c r="H18" s="247" t="s">
        <v>28</v>
      </c>
      <c r="I18" s="248" t="s">
        <v>29</v>
      </c>
      <c r="J18" s="244" t="s">
        <v>82</v>
      </c>
      <c r="K18" s="247">
        <v>7</v>
      </c>
      <c r="L18" s="251">
        <f>8+2</f>
        <v>10</v>
      </c>
      <c r="M18" s="252">
        <v>1</v>
      </c>
      <c r="N18" s="252">
        <v>8.5</v>
      </c>
      <c r="O18" s="252">
        <v>4</v>
      </c>
      <c r="P18" s="224"/>
      <c r="Q18" s="220">
        <f t="shared" si="0"/>
        <v>23.5</v>
      </c>
      <c r="R18" s="220" t="s">
        <v>1590</v>
      </c>
      <c r="S18" s="257" t="s">
        <v>179</v>
      </c>
      <c r="T18" s="224" t="s">
        <v>32</v>
      </c>
      <c r="U18" s="244" t="s">
        <v>178</v>
      </c>
      <c r="V18" s="3"/>
      <c r="W18" s="3"/>
      <c r="X18" s="3"/>
      <c r="Y18" s="3"/>
      <c r="Z18" s="3"/>
      <c r="AA18" s="3"/>
      <c r="AB18" s="3"/>
      <c r="AC18" s="28"/>
      <c r="AD18" s="28"/>
      <c r="AE18" s="28"/>
    </row>
    <row r="19" spans="1:31" ht="14.25" customHeight="1">
      <c r="A19" s="217">
        <v>8</v>
      </c>
      <c r="B19" s="243" t="s">
        <v>24</v>
      </c>
      <c r="C19" s="214" t="s">
        <v>330</v>
      </c>
      <c r="D19" s="214" t="s">
        <v>307</v>
      </c>
      <c r="E19" s="214" t="s">
        <v>311</v>
      </c>
      <c r="F19" s="217"/>
      <c r="G19" s="223">
        <v>41217</v>
      </c>
      <c r="H19" s="217" t="s">
        <v>28</v>
      </c>
      <c r="I19" s="218" t="s">
        <v>29</v>
      </c>
      <c r="J19" s="214" t="s">
        <v>46</v>
      </c>
      <c r="K19" s="217">
        <v>6</v>
      </c>
      <c r="L19" s="251">
        <f>9+1</f>
        <v>10</v>
      </c>
      <c r="M19" s="252" t="s">
        <v>58</v>
      </c>
      <c r="N19" s="252">
        <v>8.5</v>
      </c>
      <c r="O19" s="252">
        <f>2+2+1</f>
        <v>5</v>
      </c>
      <c r="P19" s="217"/>
      <c r="Q19" s="215">
        <f t="shared" si="0"/>
        <v>23.5</v>
      </c>
      <c r="R19" s="220" t="s">
        <v>1590</v>
      </c>
      <c r="S19" s="244" t="s">
        <v>87</v>
      </c>
      <c r="T19" s="224" t="s">
        <v>32</v>
      </c>
      <c r="U19" s="244" t="s">
        <v>46</v>
      </c>
      <c r="V19" s="3"/>
      <c r="W19" s="3"/>
      <c r="X19" s="3"/>
      <c r="Y19" s="3"/>
      <c r="Z19" s="3"/>
      <c r="AA19" s="3"/>
      <c r="AB19" s="3"/>
      <c r="AC19" s="28"/>
      <c r="AD19" s="28"/>
      <c r="AE19" s="28"/>
    </row>
    <row r="20" spans="1:31" ht="14.25" customHeight="1">
      <c r="A20" s="217">
        <v>9</v>
      </c>
      <c r="B20" s="243" t="s">
        <v>24</v>
      </c>
      <c r="C20" s="256" t="s">
        <v>108</v>
      </c>
      <c r="D20" s="256" t="s">
        <v>109</v>
      </c>
      <c r="E20" s="244" t="s">
        <v>90</v>
      </c>
      <c r="F20" s="220"/>
      <c r="G20" s="246">
        <v>40799</v>
      </c>
      <c r="H20" s="247" t="s">
        <v>28</v>
      </c>
      <c r="I20" s="248" t="s">
        <v>29</v>
      </c>
      <c r="J20" s="244" t="s">
        <v>101</v>
      </c>
      <c r="K20" s="247">
        <v>7</v>
      </c>
      <c r="L20" s="251">
        <f>8+1</f>
        <v>9</v>
      </c>
      <c r="M20" s="252">
        <v>1</v>
      </c>
      <c r="N20" s="252">
        <v>8</v>
      </c>
      <c r="O20" s="252">
        <v>4</v>
      </c>
      <c r="P20" s="220"/>
      <c r="Q20" s="220">
        <f t="shared" si="0"/>
        <v>22</v>
      </c>
      <c r="R20" s="220" t="s">
        <v>1590</v>
      </c>
      <c r="S20" s="244" t="s">
        <v>102</v>
      </c>
      <c r="T20" s="224" t="s">
        <v>32</v>
      </c>
      <c r="U20" s="244" t="s">
        <v>101</v>
      </c>
      <c r="V20" s="3"/>
      <c r="W20" s="3"/>
      <c r="X20" s="3"/>
      <c r="Y20" s="3"/>
      <c r="Z20" s="3"/>
      <c r="AA20" s="3"/>
      <c r="AB20" s="3"/>
      <c r="AC20" s="28"/>
      <c r="AD20" s="28"/>
      <c r="AE20" s="28"/>
    </row>
    <row r="21" spans="1:31" ht="14.25" customHeight="1">
      <c r="A21" s="217">
        <v>10</v>
      </c>
      <c r="B21" s="243" t="s">
        <v>24</v>
      </c>
      <c r="C21" s="258" t="s">
        <v>568</v>
      </c>
      <c r="D21" s="258" t="s">
        <v>66</v>
      </c>
      <c r="E21" s="258" t="s">
        <v>569</v>
      </c>
      <c r="F21" s="224"/>
      <c r="G21" s="259">
        <v>40604</v>
      </c>
      <c r="H21" s="247" t="s">
        <v>28</v>
      </c>
      <c r="I21" s="248" t="s">
        <v>29</v>
      </c>
      <c r="J21" s="258" t="s">
        <v>57</v>
      </c>
      <c r="K21" s="247">
        <v>7</v>
      </c>
      <c r="L21" s="251">
        <f>9+1</f>
        <v>10</v>
      </c>
      <c r="M21" s="252">
        <f>1+2.5</f>
        <v>3.5</v>
      </c>
      <c r="N21" s="252">
        <v>3.5</v>
      </c>
      <c r="O21" s="252">
        <v>4</v>
      </c>
      <c r="P21" s="224"/>
      <c r="Q21" s="220">
        <f t="shared" si="0"/>
        <v>21</v>
      </c>
      <c r="R21" s="220" t="s">
        <v>1590</v>
      </c>
      <c r="S21" s="258" t="s">
        <v>59</v>
      </c>
      <c r="T21" s="224" t="s">
        <v>32</v>
      </c>
      <c r="U21" s="258" t="s">
        <v>57</v>
      </c>
      <c r="V21" s="3"/>
      <c r="W21" s="3"/>
      <c r="X21" s="3"/>
      <c r="Y21" s="3"/>
      <c r="Z21" s="3"/>
      <c r="AA21" s="3"/>
      <c r="AB21" s="3"/>
      <c r="AC21" s="28"/>
      <c r="AD21" s="28"/>
      <c r="AE21" s="28"/>
    </row>
    <row r="22" spans="1:31" ht="14.25" customHeight="1">
      <c r="A22" s="217">
        <v>11</v>
      </c>
      <c r="B22" s="243" t="s">
        <v>24</v>
      </c>
      <c r="C22" s="257" t="s">
        <v>451</v>
      </c>
      <c r="D22" s="257" t="s">
        <v>452</v>
      </c>
      <c r="E22" s="257" t="s">
        <v>453</v>
      </c>
      <c r="F22" s="260"/>
      <c r="G22" s="246">
        <v>40652</v>
      </c>
      <c r="H22" s="247" t="s">
        <v>28</v>
      </c>
      <c r="I22" s="248" t="s">
        <v>29</v>
      </c>
      <c r="J22" s="244" t="s">
        <v>454</v>
      </c>
      <c r="K22" s="247">
        <v>7</v>
      </c>
      <c r="L22" s="251">
        <f>7.5+1</f>
        <v>8.5</v>
      </c>
      <c r="M22" s="252">
        <v>0</v>
      </c>
      <c r="N22" s="252">
        <v>8.5</v>
      </c>
      <c r="O22" s="252">
        <v>3</v>
      </c>
      <c r="P22" s="261"/>
      <c r="Q22" s="220">
        <f t="shared" si="0"/>
        <v>20</v>
      </c>
      <c r="R22" s="220" t="s">
        <v>1590</v>
      </c>
      <c r="S22" s="244" t="s">
        <v>455</v>
      </c>
      <c r="T22" s="224" t="s">
        <v>32</v>
      </c>
      <c r="U22" s="244" t="s">
        <v>454</v>
      </c>
      <c r="V22" s="3"/>
      <c r="W22" s="3"/>
      <c r="X22" s="3"/>
      <c r="Y22" s="3"/>
      <c r="Z22" s="3"/>
      <c r="AA22" s="3"/>
      <c r="AB22" s="3"/>
      <c r="AC22" s="28"/>
      <c r="AD22" s="28"/>
      <c r="AE22" s="28"/>
    </row>
    <row r="23" spans="1:31" ht="14.25" customHeight="1">
      <c r="A23" s="217">
        <v>12</v>
      </c>
      <c r="B23" s="243" t="s">
        <v>24</v>
      </c>
      <c r="C23" s="257" t="s">
        <v>202</v>
      </c>
      <c r="D23" s="257" t="s">
        <v>203</v>
      </c>
      <c r="E23" s="257" t="s">
        <v>204</v>
      </c>
      <c r="F23" s="220"/>
      <c r="G23" s="246">
        <v>40766</v>
      </c>
      <c r="H23" s="247" t="s">
        <v>28</v>
      </c>
      <c r="I23" s="248" t="s">
        <v>29</v>
      </c>
      <c r="J23" s="244" t="s">
        <v>82</v>
      </c>
      <c r="K23" s="247">
        <v>7</v>
      </c>
      <c r="L23" s="251">
        <f>4.5+1</f>
        <v>5.5</v>
      </c>
      <c r="M23" s="252">
        <f>0.5+2.5</f>
        <v>3</v>
      </c>
      <c r="N23" s="252">
        <v>7.5</v>
      </c>
      <c r="O23" s="252">
        <v>4</v>
      </c>
      <c r="P23" s="247"/>
      <c r="Q23" s="220">
        <f t="shared" si="0"/>
        <v>20</v>
      </c>
      <c r="R23" s="220" t="s">
        <v>1590</v>
      </c>
      <c r="S23" s="257" t="s">
        <v>179</v>
      </c>
      <c r="T23" s="224" t="s">
        <v>32</v>
      </c>
      <c r="U23" s="244" t="s">
        <v>178</v>
      </c>
      <c r="V23" s="3"/>
      <c r="W23" s="3"/>
      <c r="X23" s="3"/>
      <c r="Y23" s="3"/>
      <c r="Z23" s="3"/>
      <c r="AA23" s="3"/>
      <c r="AB23" s="3"/>
      <c r="AC23" s="28"/>
      <c r="AD23" s="28"/>
      <c r="AE23" s="28"/>
    </row>
    <row r="24" spans="1:31" ht="14.25" customHeight="1">
      <c r="A24" s="217">
        <v>13</v>
      </c>
      <c r="B24" s="221" t="s">
        <v>24</v>
      </c>
      <c r="C24" s="244" t="s">
        <v>762</v>
      </c>
      <c r="D24" s="244" t="s">
        <v>398</v>
      </c>
      <c r="E24" s="244" t="s">
        <v>569</v>
      </c>
      <c r="F24" s="245"/>
      <c r="G24" s="246">
        <v>41049</v>
      </c>
      <c r="H24" s="247" t="s">
        <v>28</v>
      </c>
      <c r="I24" s="248" t="s">
        <v>29</v>
      </c>
      <c r="J24" s="244" t="s">
        <v>46</v>
      </c>
      <c r="K24" s="247">
        <v>6</v>
      </c>
      <c r="L24" s="251">
        <f>9+1</f>
        <v>10</v>
      </c>
      <c r="M24" s="252">
        <v>0.5</v>
      </c>
      <c r="N24" s="252">
        <v>4.5</v>
      </c>
      <c r="O24" s="252">
        <f>4+0.5</f>
        <v>4.5</v>
      </c>
      <c r="P24" s="247"/>
      <c r="Q24" s="220">
        <f t="shared" si="0"/>
        <v>19.5</v>
      </c>
      <c r="R24" s="220" t="s">
        <v>1590</v>
      </c>
      <c r="S24" s="244" t="s">
        <v>87</v>
      </c>
      <c r="T24" s="224" t="s">
        <v>32</v>
      </c>
      <c r="U24" s="244" t="s">
        <v>46</v>
      </c>
      <c r="V24" s="3"/>
      <c r="W24" s="3"/>
      <c r="X24" s="3"/>
      <c r="Y24" s="3"/>
      <c r="Z24" s="3"/>
      <c r="AA24" s="3"/>
      <c r="AB24" s="3"/>
      <c r="AC24" s="28"/>
      <c r="AD24" s="28"/>
      <c r="AE24" s="28"/>
    </row>
    <row r="25" spans="1:31" ht="14.25" customHeight="1">
      <c r="A25" s="217">
        <v>14</v>
      </c>
      <c r="B25" s="243" t="s">
        <v>24</v>
      </c>
      <c r="C25" s="257" t="s">
        <v>728</v>
      </c>
      <c r="D25" s="257" t="s">
        <v>729</v>
      </c>
      <c r="E25" s="257" t="s">
        <v>274</v>
      </c>
      <c r="F25" s="247"/>
      <c r="G25" s="246">
        <v>40828</v>
      </c>
      <c r="H25" s="247" t="s">
        <v>28</v>
      </c>
      <c r="I25" s="248" t="s">
        <v>29</v>
      </c>
      <c r="J25" s="244" t="s">
        <v>82</v>
      </c>
      <c r="K25" s="247">
        <v>7</v>
      </c>
      <c r="L25" s="251">
        <v>10</v>
      </c>
      <c r="M25" s="252">
        <f>0.5+2.5</f>
        <v>3</v>
      </c>
      <c r="N25" s="252">
        <v>3.5</v>
      </c>
      <c r="O25" s="252">
        <v>3</v>
      </c>
      <c r="P25" s="247"/>
      <c r="Q25" s="220">
        <f t="shared" si="0"/>
        <v>19.5</v>
      </c>
      <c r="R25" s="220" t="s">
        <v>1590</v>
      </c>
      <c r="S25" s="257" t="s">
        <v>179</v>
      </c>
      <c r="T25" s="224" t="s">
        <v>32</v>
      </c>
      <c r="U25" s="244" t="s">
        <v>730</v>
      </c>
      <c r="V25" s="3"/>
      <c r="W25" s="3"/>
      <c r="X25" s="3"/>
      <c r="Y25" s="3"/>
      <c r="Z25" s="3"/>
      <c r="AA25" s="3"/>
      <c r="AB25" s="3"/>
      <c r="AC25" s="28"/>
      <c r="AD25" s="28"/>
      <c r="AE25" s="28"/>
    </row>
    <row r="26" spans="1:31" ht="14.25" customHeight="1">
      <c r="A26" s="217">
        <v>15</v>
      </c>
      <c r="B26" s="243" t="s">
        <v>24</v>
      </c>
      <c r="C26" s="244" t="s">
        <v>88</v>
      </c>
      <c r="D26" s="244" t="s">
        <v>89</v>
      </c>
      <c r="E26" s="244" t="s">
        <v>90</v>
      </c>
      <c r="F26" s="220"/>
      <c r="G26" s="262">
        <v>40954</v>
      </c>
      <c r="H26" s="247" t="s">
        <v>28</v>
      </c>
      <c r="I26" s="248" t="s">
        <v>29</v>
      </c>
      <c r="J26" s="244" t="s">
        <v>91</v>
      </c>
      <c r="K26" s="247">
        <v>6</v>
      </c>
      <c r="L26" s="251">
        <f>5+3</f>
        <v>8</v>
      </c>
      <c r="M26" s="252">
        <f>0.5+0.5</f>
        <v>1</v>
      </c>
      <c r="N26" s="252">
        <v>3.5</v>
      </c>
      <c r="O26" s="252">
        <v>7</v>
      </c>
      <c r="P26" s="247"/>
      <c r="Q26" s="220">
        <f t="shared" si="0"/>
        <v>19.5</v>
      </c>
      <c r="R26" s="220" t="s">
        <v>1590</v>
      </c>
      <c r="S26" s="244" t="s">
        <v>92</v>
      </c>
      <c r="T26" s="224" t="s">
        <v>32</v>
      </c>
      <c r="U26" s="244" t="s">
        <v>91</v>
      </c>
      <c r="V26" s="3"/>
      <c r="W26" s="3"/>
      <c r="X26" s="3"/>
      <c r="Y26" s="3"/>
      <c r="Z26" s="3"/>
      <c r="AA26" s="3"/>
      <c r="AB26" s="3"/>
      <c r="AC26" s="28"/>
      <c r="AD26" s="28"/>
      <c r="AE26" s="28"/>
    </row>
    <row r="27" spans="1:31" ht="14.25" customHeight="1">
      <c r="A27" s="217">
        <v>16</v>
      </c>
      <c r="B27" s="243" t="s">
        <v>24</v>
      </c>
      <c r="C27" s="257" t="s">
        <v>595</v>
      </c>
      <c r="D27" s="257" t="s">
        <v>596</v>
      </c>
      <c r="E27" s="257" t="s">
        <v>277</v>
      </c>
      <c r="F27" s="245"/>
      <c r="G27" s="246">
        <v>40697</v>
      </c>
      <c r="H27" s="247" t="s">
        <v>28</v>
      </c>
      <c r="I27" s="248" t="s">
        <v>29</v>
      </c>
      <c r="J27" s="256" t="s">
        <v>115</v>
      </c>
      <c r="K27" s="247">
        <v>7</v>
      </c>
      <c r="L27" s="251">
        <v>4.5</v>
      </c>
      <c r="M27" s="252">
        <f>2+1</f>
        <v>3</v>
      </c>
      <c r="N27" s="252">
        <v>3.5</v>
      </c>
      <c r="O27" s="252">
        <v>8</v>
      </c>
      <c r="P27" s="247"/>
      <c r="Q27" s="220">
        <f t="shared" si="0"/>
        <v>19</v>
      </c>
      <c r="R27" s="220" t="s">
        <v>1590</v>
      </c>
      <c r="S27" s="244" t="s">
        <v>597</v>
      </c>
      <c r="T27" s="224" t="s">
        <v>32</v>
      </c>
      <c r="U27" s="256" t="s">
        <v>115</v>
      </c>
      <c r="V27" s="3"/>
      <c r="W27" s="3"/>
      <c r="X27" s="3"/>
      <c r="Y27" s="3"/>
      <c r="Z27" s="3"/>
      <c r="AA27" s="3"/>
      <c r="AB27" s="3"/>
      <c r="AC27" s="28"/>
      <c r="AD27" s="28"/>
      <c r="AE27" s="28"/>
    </row>
    <row r="28" spans="1:31" ht="14.25" customHeight="1">
      <c r="A28" s="217">
        <v>17</v>
      </c>
      <c r="B28" s="221" t="s">
        <v>24</v>
      </c>
      <c r="C28" s="244" t="s">
        <v>766</v>
      </c>
      <c r="D28" s="244" t="s">
        <v>210</v>
      </c>
      <c r="E28" s="244" t="s">
        <v>317</v>
      </c>
      <c r="F28" s="224"/>
      <c r="G28" s="246">
        <v>40821</v>
      </c>
      <c r="H28" s="247" t="s">
        <v>28</v>
      </c>
      <c r="I28" s="248" t="s">
        <v>29</v>
      </c>
      <c r="J28" s="244" t="s">
        <v>101</v>
      </c>
      <c r="K28" s="247">
        <v>7</v>
      </c>
      <c r="L28" s="251">
        <v>5</v>
      </c>
      <c r="M28" s="252">
        <f>0.5+2.5</f>
        <v>3</v>
      </c>
      <c r="N28" s="252">
        <v>5</v>
      </c>
      <c r="O28" s="252">
        <v>6</v>
      </c>
      <c r="P28" s="263"/>
      <c r="Q28" s="220">
        <f t="shared" si="0"/>
        <v>19</v>
      </c>
      <c r="R28" s="220" t="s">
        <v>1590</v>
      </c>
      <c r="S28" s="244" t="s">
        <v>102</v>
      </c>
      <c r="T28" s="224" t="s">
        <v>32</v>
      </c>
      <c r="U28" s="244" t="s">
        <v>101</v>
      </c>
      <c r="V28" s="3"/>
      <c r="W28" s="3"/>
      <c r="X28" s="3"/>
      <c r="Y28" s="3"/>
      <c r="Z28" s="3"/>
      <c r="AA28" s="3"/>
      <c r="AB28" s="3"/>
      <c r="AC28" s="28"/>
      <c r="AD28" s="28"/>
      <c r="AE28" s="28"/>
    </row>
    <row r="29" spans="1:31" ht="14.25" customHeight="1">
      <c r="A29" s="217">
        <v>18</v>
      </c>
      <c r="B29" s="243" t="s">
        <v>24</v>
      </c>
      <c r="C29" s="254" t="s">
        <v>473</v>
      </c>
      <c r="D29" s="244" t="s">
        <v>474</v>
      </c>
      <c r="E29" s="244" t="s">
        <v>177</v>
      </c>
      <c r="F29" s="245"/>
      <c r="G29" s="246" t="s">
        <v>475</v>
      </c>
      <c r="H29" s="247" t="s">
        <v>28</v>
      </c>
      <c r="I29" s="248" t="s">
        <v>29</v>
      </c>
      <c r="J29" s="244" t="s">
        <v>476</v>
      </c>
      <c r="K29" s="247">
        <v>7</v>
      </c>
      <c r="L29" s="251">
        <f>8+2</f>
        <v>10</v>
      </c>
      <c r="M29" s="252" t="s">
        <v>58</v>
      </c>
      <c r="N29" s="252">
        <v>3.5</v>
      </c>
      <c r="O29" s="252">
        <v>5</v>
      </c>
      <c r="P29" s="264"/>
      <c r="Q29" s="220">
        <f t="shared" si="0"/>
        <v>18.5</v>
      </c>
      <c r="R29" s="220" t="s">
        <v>1590</v>
      </c>
      <c r="S29" s="244" t="s">
        <v>477</v>
      </c>
      <c r="T29" s="224" t="s">
        <v>32</v>
      </c>
      <c r="U29" s="244" t="s">
        <v>476</v>
      </c>
      <c r="V29" s="3"/>
      <c r="W29" s="3"/>
      <c r="X29" s="3"/>
      <c r="Y29" s="3"/>
      <c r="Z29" s="3"/>
      <c r="AA29" s="3"/>
      <c r="AB29" s="3"/>
      <c r="AC29" s="28"/>
      <c r="AD29" s="28"/>
      <c r="AE29" s="28"/>
    </row>
    <row r="30" spans="1:31" ht="14.25" customHeight="1">
      <c r="A30" s="217">
        <v>19</v>
      </c>
      <c r="B30" s="221" t="s">
        <v>24</v>
      </c>
      <c r="C30" s="244" t="s">
        <v>811</v>
      </c>
      <c r="D30" s="244" t="s">
        <v>203</v>
      </c>
      <c r="E30" s="244" t="s">
        <v>812</v>
      </c>
      <c r="F30" s="261"/>
      <c r="G30" s="262">
        <v>40663</v>
      </c>
      <c r="H30" s="247" t="s">
        <v>28</v>
      </c>
      <c r="I30" s="248" t="s">
        <v>29</v>
      </c>
      <c r="J30" s="244" t="s">
        <v>813</v>
      </c>
      <c r="K30" s="247">
        <v>7</v>
      </c>
      <c r="L30" s="251">
        <f>5+3</f>
        <v>8</v>
      </c>
      <c r="M30" s="252">
        <v>0.5</v>
      </c>
      <c r="N30" s="252">
        <v>7.5</v>
      </c>
      <c r="O30" s="252">
        <v>2</v>
      </c>
      <c r="P30" s="224"/>
      <c r="Q30" s="220">
        <f t="shared" si="0"/>
        <v>18</v>
      </c>
      <c r="R30" s="220" t="s">
        <v>1590</v>
      </c>
      <c r="S30" s="244" t="s">
        <v>814</v>
      </c>
      <c r="T30" s="224" t="s">
        <v>32</v>
      </c>
      <c r="U30" s="244" t="s">
        <v>813</v>
      </c>
      <c r="V30" s="3"/>
      <c r="W30" s="3"/>
      <c r="X30" s="3"/>
      <c r="Y30" s="3"/>
      <c r="Z30" s="3"/>
      <c r="AA30" s="3"/>
      <c r="AB30" s="3"/>
      <c r="AC30" s="28"/>
      <c r="AD30" s="28"/>
      <c r="AE30" s="28"/>
    </row>
    <row r="31" spans="1:31" ht="14.25" customHeight="1">
      <c r="A31" s="217">
        <v>20</v>
      </c>
      <c r="B31" s="243" t="s">
        <v>24</v>
      </c>
      <c r="C31" s="257" t="s">
        <v>112</v>
      </c>
      <c r="D31" s="257" t="s">
        <v>113</v>
      </c>
      <c r="E31" s="257" t="s">
        <v>114</v>
      </c>
      <c r="F31" s="247"/>
      <c r="G31" s="246">
        <v>40627</v>
      </c>
      <c r="H31" s="247" t="s">
        <v>28</v>
      </c>
      <c r="I31" s="248" t="s">
        <v>29</v>
      </c>
      <c r="J31" s="256" t="s">
        <v>115</v>
      </c>
      <c r="K31" s="247">
        <v>7</v>
      </c>
      <c r="L31" s="251">
        <f>8</f>
        <v>8</v>
      </c>
      <c r="M31" s="252">
        <v>1</v>
      </c>
      <c r="N31" s="252">
        <v>5</v>
      </c>
      <c r="O31" s="252">
        <v>4</v>
      </c>
      <c r="P31" s="247"/>
      <c r="Q31" s="220">
        <f t="shared" si="0"/>
        <v>18</v>
      </c>
      <c r="R31" s="220" t="s">
        <v>1590</v>
      </c>
      <c r="S31" s="244" t="s">
        <v>116</v>
      </c>
      <c r="T31" s="224" t="s">
        <v>32</v>
      </c>
      <c r="U31" s="256" t="s">
        <v>115</v>
      </c>
      <c r="V31" s="3"/>
      <c r="W31" s="3"/>
      <c r="X31" s="3"/>
      <c r="Y31" s="3"/>
      <c r="Z31" s="3"/>
      <c r="AA31" s="3"/>
      <c r="AB31" s="3"/>
      <c r="AC31" s="28"/>
      <c r="AD31" s="28"/>
      <c r="AE31" s="28"/>
    </row>
    <row r="32" spans="1:31" ht="14.25" customHeight="1">
      <c r="A32" s="217">
        <v>21</v>
      </c>
      <c r="B32" s="221" t="s">
        <v>24</v>
      </c>
      <c r="C32" s="244" t="s">
        <v>797</v>
      </c>
      <c r="D32" s="244" t="s">
        <v>798</v>
      </c>
      <c r="E32" s="244" t="s">
        <v>254</v>
      </c>
      <c r="F32" s="220"/>
      <c r="G32" s="244" t="s">
        <v>799</v>
      </c>
      <c r="H32" s="247" t="s">
        <v>28</v>
      </c>
      <c r="I32" s="248" t="s">
        <v>29</v>
      </c>
      <c r="J32" s="244" t="s">
        <v>78</v>
      </c>
      <c r="K32" s="247">
        <v>7</v>
      </c>
      <c r="L32" s="251">
        <f>1+2.5</f>
        <v>3.5</v>
      </c>
      <c r="M32" s="252">
        <f>1+6</f>
        <v>7</v>
      </c>
      <c r="N32" s="252">
        <v>4.5</v>
      </c>
      <c r="O32" s="252">
        <v>3</v>
      </c>
      <c r="P32" s="247"/>
      <c r="Q32" s="220">
        <f t="shared" si="0"/>
        <v>18</v>
      </c>
      <c r="R32" s="220" t="s">
        <v>1590</v>
      </c>
      <c r="S32" s="254" t="s">
        <v>36</v>
      </c>
      <c r="T32" s="224" t="s">
        <v>32</v>
      </c>
      <c r="U32" s="244" t="s">
        <v>78</v>
      </c>
      <c r="V32" s="3"/>
      <c r="W32" s="3"/>
      <c r="X32" s="3"/>
      <c r="Y32" s="3"/>
      <c r="Z32" s="3"/>
      <c r="AA32" s="3"/>
      <c r="AB32" s="3"/>
      <c r="AC32" s="28"/>
      <c r="AD32" s="28"/>
      <c r="AE32" s="28"/>
    </row>
    <row r="33" spans="1:31" ht="14.25" customHeight="1">
      <c r="A33" s="217">
        <v>22</v>
      </c>
      <c r="B33" s="221" t="s">
        <v>24</v>
      </c>
      <c r="C33" s="244" t="s">
        <v>831</v>
      </c>
      <c r="D33" s="244" t="s">
        <v>457</v>
      </c>
      <c r="E33" s="244" t="s">
        <v>27</v>
      </c>
      <c r="F33" s="247"/>
      <c r="G33" s="246">
        <v>40772</v>
      </c>
      <c r="H33" s="247" t="s">
        <v>28</v>
      </c>
      <c r="I33" s="248" t="s">
        <v>29</v>
      </c>
      <c r="J33" s="244" t="s">
        <v>287</v>
      </c>
      <c r="K33" s="247">
        <v>7</v>
      </c>
      <c r="L33" s="251">
        <v>10</v>
      </c>
      <c r="M33" s="252">
        <v>1.5</v>
      </c>
      <c r="N33" s="252" t="s">
        <v>47</v>
      </c>
      <c r="O33" s="252">
        <v>6</v>
      </c>
      <c r="P33" s="247"/>
      <c r="Q33" s="220">
        <f t="shared" si="0"/>
        <v>17.5</v>
      </c>
      <c r="R33" s="220" t="s">
        <v>1590</v>
      </c>
      <c r="S33" s="256" t="s">
        <v>546</v>
      </c>
      <c r="T33" s="224" t="s">
        <v>32</v>
      </c>
      <c r="U33" s="244" t="s">
        <v>287</v>
      </c>
      <c r="V33" s="3"/>
      <c r="W33" s="3"/>
      <c r="X33" s="3"/>
      <c r="Y33" s="3"/>
      <c r="Z33" s="3"/>
      <c r="AA33" s="3"/>
      <c r="AB33" s="3"/>
      <c r="AC33" s="28"/>
      <c r="AD33" s="28"/>
      <c r="AE33" s="28"/>
    </row>
    <row r="34" spans="1:31" ht="14.25" customHeight="1">
      <c r="A34" s="217">
        <v>23</v>
      </c>
      <c r="B34" s="221" t="s">
        <v>24</v>
      </c>
      <c r="C34" s="256" t="s">
        <v>869</v>
      </c>
      <c r="D34" s="256" t="s">
        <v>430</v>
      </c>
      <c r="E34" s="244" t="s">
        <v>322</v>
      </c>
      <c r="F34" s="247"/>
      <c r="G34" s="265">
        <v>40643</v>
      </c>
      <c r="H34" s="247" t="s">
        <v>28</v>
      </c>
      <c r="I34" s="248" t="s">
        <v>29</v>
      </c>
      <c r="J34" s="244" t="s">
        <v>78</v>
      </c>
      <c r="K34" s="247">
        <v>7</v>
      </c>
      <c r="L34" s="251">
        <f>6+2</f>
        <v>8</v>
      </c>
      <c r="M34" s="252">
        <v>1</v>
      </c>
      <c r="N34" s="252">
        <v>3.5</v>
      </c>
      <c r="O34" s="252">
        <v>5</v>
      </c>
      <c r="P34" s="247"/>
      <c r="Q34" s="220">
        <f t="shared" si="0"/>
        <v>17.5</v>
      </c>
      <c r="R34" s="220" t="s">
        <v>1590</v>
      </c>
      <c r="S34" s="244" t="s">
        <v>870</v>
      </c>
      <c r="T34" s="224" t="s">
        <v>32</v>
      </c>
      <c r="U34" s="244" t="s">
        <v>78</v>
      </c>
      <c r="V34" s="3"/>
      <c r="W34" s="3"/>
      <c r="X34" s="3"/>
      <c r="Y34" s="3"/>
      <c r="Z34" s="3"/>
      <c r="AA34" s="3"/>
      <c r="AB34" s="3"/>
      <c r="AC34" s="28"/>
      <c r="AD34" s="28"/>
      <c r="AE34" s="28"/>
    </row>
    <row r="35" spans="1:31" ht="14.25" customHeight="1">
      <c r="A35" s="217">
        <v>24</v>
      </c>
      <c r="B35" s="221" t="s">
        <v>24</v>
      </c>
      <c r="C35" s="244" t="s">
        <v>877</v>
      </c>
      <c r="D35" s="244" t="s">
        <v>561</v>
      </c>
      <c r="E35" s="244" t="s">
        <v>352</v>
      </c>
      <c r="F35" s="247"/>
      <c r="G35" s="246">
        <v>40803</v>
      </c>
      <c r="H35" s="247" t="s">
        <v>28</v>
      </c>
      <c r="I35" s="248" t="s">
        <v>29</v>
      </c>
      <c r="J35" s="244" t="s">
        <v>878</v>
      </c>
      <c r="K35" s="247">
        <v>7</v>
      </c>
      <c r="L35" s="251">
        <f>6+2</f>
        <v>8</v>
      </c>
      <c r="M35" s="252">
        <f>0.5+0.5</f>
        <v>1</v>
      </c>
      <c r="N35" s="252">
        <v>4.5</v>
      </c>
      <c r="O35" s="252">
        <v>4</v>
      </c>
      <c r="P35" s="247"/>
      <c r="Q35" s="220">
        <f t="shared" si="0"/>
        <v>17.5</v>
      </c>
      <c r="R35" s="220" t="s">
        <v>1590</v>
      </c>
      <c r="S35" s="244" t="s">
        <v>879</v>
      </c>
      <c r="T35" s="224" t="s">
        <v>32</v>
      </c>
      <c r="U35" s="244" t="s">
        <v>878</v>
      </c>
      <c r="V35" s="3"/>
      <c r="W35" s="3"/>
      <c r="X35" s="3"/>
      <c r="Y35" s="3"/>
      <c r="Z35" s="3"/>
      <c r="AA35" s="3"/>
      <c r="AB35" s="3"/>
      <c r="AC35" s="28"/>
      <c r="AD35" s="28"/>
      <c r="AE35" s="28"/>
    </row>
    <row r="36" spans="1:31" ht="14.25" customHeight="1">
      <c r="A36" s="217">
        <v>25</v>
      </c>
      <c r="B36" s="243" t="s">
        <v>24</v>
      </c>
      <c r="C36" s="244" t="s">
        <v>647</v>
      </c>
      <c r="D36" s="244" t="s">
        <v>648</v>
      </c>
      <c r="E36" s="244" t="s">
        <v>265</v>
      </c>
      <c r="F36" s="247"/>
      <c r="G36" s="246">
        <v>40895</v>
      </c>
      <c r="H36" s="247" t="s">
        <v>28</v>
      </c>
      <c r="I36" s="248" t="s">
        <v>29</v>
      </c>
      <c r="J36" s="244" t="s">
        <v>46</v>
      </c>
      <c r="K36" s="247">
        <v>7</v>
      </c>
      <c r="L36" s="251">
        <f>4+1</f>
        <v>5</v>
      </c>
      <c r="M36" s="252">
        <v>6.5</v>
      </c>
      <c r="N36" s="252" t="s">
        <v>58</v>
      </c>
      <c r="O36" s="252">
        <v>6</v>
      </c>
      <c r="P36" s="247"/>
      <c r="Q36" s="220">
        <f t="shared" si="0"/>
        <v>17.5</v>
      </c>
      <c r="R36" s="220" t="s">
        <v>1590</v>
      </c>
      <c r="S36" s="254" t="s">
        <v>1586</v>
      </c>
      <c r="T36" s="224" t="s">
        <v>32</v>
      </c>
      <c r="U36" s="244" t="s">
        <v>46</v>
      </c>
      <c r="V36" s="3"/>
      <c r="W36" s="3"/>
      <c r="X36" s="3"/>
      <c r="Y36" s="3"/>
      <c r="Z36" s="3"/>
      <c r="AA36" s="3"/>
      <c r="AB36" s="3"/>
      <c r="AC36" s="28"/>
      <c r="AD36" s="28"/>
      <c r="AE36" s="28"/>
    </row>
    <row r="37" spans="1:31" ht="14.25" customHeight="1">
      <c r="A37" s="217">
        <v>26</v>
      </c>
      <c r="B37" s="243" t="s">
        <v>24</v>
      </c>
      <c r="C37" s="244" t="s">
        <v>229</v>
      </c>
      <c r="D37" s="244" t="s">
        <v>230</v>
      </c>
      <c r="E37" s="244" t="s">
        <v>231</v>
      </c>
      <c r="F37" s="245"/>
      <c r="G37" s="266">
        <v>40517</v>
      </c>
      <c r="H37" s="247" t="s">
        <v>28</v>
      </c>
      <c r="I37" s="248" t="s">
        <v>29</v>
      </c>
      <c r="J37" s="244" t="s">
        <v>164</v>
      </c>
      <c r="K37" s="247">
        <v>7</v>
      </c>
      <c r="L37" s="251">
        <v>10</v>
      </c>
      <c r="M37" s="252" t="s">
        <v>58</v>
      </c>
      <c r="N37" s="252" t="s">
        <v>58</v>
      </c>
      <c r="O37" s="252">
        <v>7</v>
      </c>
      <c r="P37" s="247"/>
      <c r="Q37" s="220">
        <f t="shared" si="0"/>
        <v>17</v>
      </c>
      <c r="R37" s="220" t="s">
        <v>1590</v>
      </c>
      <c r="S37" s="254" t="s">
        <v>165</v>
      </c>
      <c r="T37" s="224" t="s">
        <v>32</v>
      </c>
      <c r="U37" s="244" t="s">
        <v>164</v>
      </c>
      <c r="V37" s="3"/>
      <c r="W37" s="3"/>
      <c r="X37" s="3"/>
      <c r="Y37" s="3"/>
      <c r="Z37" s="3"/>
      <c r="AA37" s="3"/>
      <c r="AB37" s="3"/>
      <c r="AC37" s="28"/>
      <c r="AD37" s="28"/>
      <c r="AE37" s="28"/>
    </row>
    <row r="38" spans="1:31" ht="14.25" customHeight="1">
      <c r="A38" s="217">
        <v>27</v>
      </c>
      <c r="B38" s="243" t="s">
        <v>24</v>
      </c>
      <c r="C38" s="257" t="s">
        <v>585</v>
      </c>
      <c r="D38" s="257" t="s">
        <v>586</v>
      </c>
      <c r="E38" s="257" t="s">
        <v>302</v>
      </c>
      <c r="F38" s="224"/>
      <c r="G38" s="246">
        <v>40719</v>
      </c>
      <c r="H38" s="247" t="s">
        <v>28</v>
      </c>
      <c r="I38" s="248" t="s">
        <v>29</v>
      </c>
      <c r="J38" s="244" t="s">
        <v>82</v>
      </c>
      <c r="K38" s="247">
        <v>7</v>
      </c>
      <c r="L38" s="251">
        <v>4</v>
      </c>
      <c r="M38" s="252">
        <v>0</v>
      </c>
      <c r="N38" s="252">
        <v>5</v>
      </c>
      <c r="O38" s="252">
        <v>8</v>
      </c>
      <c r="P38" s="224"/>
      <c r="Q38" s="220">
        <f t="shared" si="0"/>
        <v>17</v>
      </c>
      <c r="R38" s="220" t="s">
        <v>1590</v>
      </c>
      <c r="S38" s="257" t="s">
        <v>179</v>
      </c>
      <c r="T38" s="224" t="s">
        <v>32</v>
      </c>
      <c r="U38" s="244" t="s">
        <v>178</v>
      </c>
      <c r="V38" s="3"/>
      <c r="W38" s="3"/>
      <c r="X38" s="3"/>
      <c r="Y38" s="3"/>
      <c r="Z38" s="3"/>
      <c r="AA38" s="3"/>
      <c r="AB38" s="3"/>
      <c r="AC38" s="28"/>
      <c r="AD38" s="28"/>
      <c r="AE38" s="28"/>
    </row>
    <row r="39" spans="1:31" ht="14.25" customHeight="1">
      <c r="A39" s="217">
        <v>28</v>
      </c>
      <c r="B39" s="243" t="s">
        <v>24</v>
      </c>
      <c r="C39" s="257" t="s">
        <v>484</v>
      </c>
      <c r="D39" s="257" t="s">
        <v>485</v>
      </c>
      <c r="E39" s="257" t="s">
        <v>90</v>
      </c>
      <c r="F39" s="247"/>
      <c r="G39" s="246">
        <v>40632</v>
      </c>
      <c r="H39" s="247" t="s">
        <v>28</v>
      </c>
      <c r="I39" s="248" t="s">
        <v>29</v>
      </c>
      <c r="J39" s="244" t="s">
        <v>82</v>
      </c>
      <c r="K39" s="247">
        <v>7</v>
      </c>
      <c r="L39" s="251">
        <v>5</v>
      </c>
      <c r="M39" s="252">
        <v>1.5</v>
      </c>
      <c r="N39" s="252">
        <v>3.5</v>
      </c>
      <c r="O39" s="252">
        <v>7</v>
      </c>
      <c r="P39" s="247"/>
      <c r="Q39" s="220">
        <f t="shared" si="0"/>
        <v>17</v>
      </c>
      <c r="R39" s="220" t="s">
        <v>1590</v>
      </c>
      <c r="S39" s="257" t="s">
        <v>83</v>
      </c>
      <c r="T39" s="224" t="s">
        <v>32</v>
      </c>
      <c r="U39" s="244" t="s">
        <v>178</v>
      </c>
      <c r="V39" s="3"/>
      <c r="W39" s="3"/>
      <c r="X39" s="3"/>
      <c r="Y39" s="3"/>
      <c r="Z39" s="3"/>
      <c r="AA39" s="3"/>
      <c r="AB39" s="3"/>
      <c r="AC39" s="28"/>
      <c r="AD39" s="28"/>
      <c r="AE39" s="28"/>
    </row>
    <row r="40" spans="1:31" ht="14.25" customHeight="1">
      <c r="A40" s="217">
        <v>29</v>
      </c>
      <c r="B40" s="243" t="s">
        <v>24</v>
      </c>
      <c r="C40" s="244" t="s">
        <v>560</v>
      </c>
      <c r="D40" s="244" t="s">
        <v>561</v>
      </c>
      <c r="E40" s="244" t="s">
        <v>114</v>
      </c>
      <c r="F40" s="245"/>
      <c r="G40" s="246">
        <v>40697</v>
      </c>
      <c r="H40" s="247" t="s">
        <v>28</v>
      </c>
      <c r="I40" s="248" t="s">
        <v>29</v>
      </c>
      <c r="J40" s="244" t="s">
        <v>1593</v>
      </c>
      <c r="K40" s="247">
        <v>7</v>
      </c>
      <c r="L40" s="251">
        <f>8+2</f>
        <v>10</v>
      </c>
      <c r="M40" s="252">
        <v>1</v>
      </c>
      <c r="N40" s="252">
        <v>2</v>
      </c>
      <c r="O40" s="252">
        <v>4</v>
      </c>
      <c r="P40" s="247"/>
      <c r="Q40" s="220">
        <f t="shared" si="0"/>
        <v>17</v>
      </c>
      <c r="R40" s="220" t="s">
        <v>1590</v>
      </c>
      <c r="S40" s="244" t="s">
        <v>69</v>
      </c>
      <c r="T40" s="224" t="s">
        <v>32</v>
      </c>
      <c r="U40" s="244" t="s">
        <v>68</v>
      </c>
      <c r="V40" s="3"/>
      <c r="W40" s="3"/>
      <c r="X40" s="3"/>
      <c r="Y40" s="3"/>
      <c r="Z40" s="3"/>
      <c r="AA40" s="3"/>
      <c r="AB40" s="3"/>
      <c r="AC40" s="28"/>
      <c r="AD40" s="28"/>
      <c r="AE40" s="28"/>
    </row>
    <row r="41" spans="1:31" ht="14.25" customHeight="1">
      <c r="A41" s="217">
        <v>30</v>
      </c>
      <c r="B41" s="221" t="s">
        <v>24</v>
      </c>
      <c r="C41" s="244" t="s">
        <v>775</v>
      </c>
      <c r="D41" s="244" t="s">
        <v>776</v>
      </c>
      <c r="E41" s="244" t="s">
        <v>777</v>
      </c>
      <c r="F41" s="220"/>
      <c r="G41" s="262">
        <v>40823</v>
      </c>
      <c r="H41" s="247" t="s">
        <v>28</v>
      </c>
      <c r="I41" s="248" t="s">
        <v>29</v>
      </c>
      <c r="J41" s="244" t="s">
        <v>516</v>
      </c>
      <c r="K41" s="247">
        <v>7</v>
      </c>
      <c r="L41" s="251">
        <f>6+1</f>
        <v>7</v>
      </c>
      <c r="M41" s="252">
        <f>0.5+2.5</f>
        <v>3</v>
      </c>
      <c r="N41" s="252" t="s">
        <v>47</v>
      </c>
      <c r="O41" s="252">
        <v>7</v>
      </c>
      <c r="P41" s="220"/>
      <c r="Q41" s="220">
        <f t="shared" si="0"/>
        <v>17</v>
      </c>
      <c r="R41" s="220" t="s">
        <v>1590</v>
      </c>
      <c r="S41" s="244" t="s">
        <v>517</v>
      </c>
      <c r="T41" s="224" t="s">
        <v>32</v>
      </c>
      <c r="U41" s="244" t="s">
        <v>516</v>
      </c>
      <c r="V41" s="3"/>
      <c r="W41" s="3"/>
      <c r="X41" s="3"/>
      <c r="Y41" s="3"/>
      <c r="Z41" s="3"/>
      <c r="AA41" s="3"/>
      <c r="AB41" s="3"/>
      <c r="AC41" s="28"/>
      <c r="AD41" s="28"/>
      <c r="AE41" s="28"/>
    </row>
    <row r="42" spans="1:31" ht="14.25" customHeight="1">
      <c r="A42" s="217">
        <v>31</v>
      </c>
      <c r="B42" s="243" t="s">
        <v>24</v>
      </c>
      <c r="C42" s="244" t="s">
        <v>520</v>
      </c>
      <c r="D42" s="244" t="s">
        <v>524</v>
      </c>
      <c r="E42" s="244" t="s">
        <v>525</v>
      </c>
      <c r="F42" s="247"/>
      <c r="G42" s="246">
        <v>40677</v>
      </c>
      <c r="H42" s="247" t="s">
        <v>28</v>
      </c>
      <c r="I42" s="248" t="s">
        <v>29</v>
      </c>
      <c r="J42" s="244" t="s">
        <v>78</v>
      </c>
      <c r="K42" s="247">
        <v>7</v>
      </c>
      <c r="L42" s="251">
        <f>6+2</f>
        <v>8</v>
      </c>
      <c r="M42" s="252">
        <f>1+2.5</f>
        <v>3.5</v>
      </c>
      <c r="N42" s="252">
        <v>3.5</v>
      </c>
      <c r="O42" s="252">
        <v>2</v>
      </c>
      <c r="P42" s="247"/>
      <c r="Q42" s="220">
        <f t="shared" si="0"/>
        <v>17</v>
      </c>
      <c r="R42" s="220" t="s">
        <v>1590</v>
      </c>
      <c r="S42" s="244" t="s">
        <v>249</v>
      </c>
      <c r="T42" s="224" t="s">
        <v>32</v>
      </c>
      <c r="U42" s="244" t="s">
        <v>78</v>
      </c>
      <c r="V42" s="3"/>
      <c r="W42" s="3"/>
      <c r="X42" s="3"/>
      <c r="Y42" s="3"/>
      <c r="Z42" s="3"/>
      <c r="AA42" s="3"/>
      <c r="AB42" s="3"/>
      <c r="AC42" s="28"/>
      <c r="AD42" s="28"/>
      <c r="AE42" s="28"/>
    </row>
    <row r="43" spans="1:31" ht="14.25" customHeight="1">
      <c r="A43" s="217">
        <v>32</v>
      </c>
      <c r="B43" s="243" t="s">
        <v>24</v>
      </c>
      <c r="C43" s="267" t="s">
        <v>257</v>
      </c>
      <c r="D43" s="267" t="s">
        <v>258</v>
      </c>
      <c r="E43" s="258" t="s">
        <v>90</v>
      </c>
      <c r="F43" s="224"/>
      <c r="G43" s="259">
        <v>40696</v>
      </c>
      <c r="H43" s="247" t="s">
        <v>28</v>
      </c>
      <c r="I43" s="248" t="s">
        <v>29</v>
      </c>
      <c r="J43" s="258" t="s">
        <v>122</v>
      </c>
      <c r="K43" s="247">
        <v>7</v>
      </c>
      <c r="L43" s="251">
        <f>5+3</f>
        <v>8</v>
      </c>
      <c r="M43" s="252">
        <v>0</v>
      </c>
      <c r="N43" s="252">
        <v>5</v>
      </c>
      <c r="O43" s="252">
        <v>3</v>
      </c>
      <c r="P43" s="220"/>
      <c r="Q43" s="220">
        <f t="shared" si="0"/>
        <v>16</v>
      </c>
      <c r="R43" s="220" t="s">
        <v>1590</v>
      </c>
      <c r="S43" s="258" t="s">
        <v>123</v>
      </c>
      <c r="T43" s="224" t="s">
        <v>32</v>
      </c>
      <c r="U43" s="258" t="s">
        <v>122</v>
      </c>
      <c r="V43" s="3"/>
      <c r="W43" s="3"/>
      <c r="X43" s="3"/>
      <c r="Y43" s="3"/>
      <c r="Z43" s="3"/>
      <c r="AA43" s="3"/>
      <c r="AB43" s="3"/>
      <c r="AC43" s="28"/>
      <c r="AD43" s="28"/>
      <c r="AE43" s="28"/>
    </row>
    <row r="44" spans="1:31" ht="14.25" customHeight="1">
      <c r="A44" s="217">
        <v>33</v>
      </c>
      <c r="B44" s="243" t="s">
        <v>24</v>
      </c>
      <c r="C44" s="254" t="s">
        <v>754</v>
      </c>
      <c r="D44" s="254" t="s">
        <v>755</v>
      </c>
      <c r="E44" s="254" t="s">
        <v>302</v>
      </c>
      <c r="F44" s="220"/>
      <c r="G44" s="265">
        <v>40957</v>
      </c>
      <c r="H44" s="247" t="s">
        <v>28</v>
      </c>
      <c r="I44" s="248" t="s">
        <v>29</v>
      </c>
      <c r="J44" s="244" t="s">
        <v>270</v>
      </c>
      <c r="K44" s="247">
        <v>7</v>
      </c>
      <c r="L44" s="251">
        <f>6</f>
        <v>6</v>
      </c>
      <c r="M44" s="252">
        <v>1.5</v>
      </c>
      <c r="N44" s="252">
        <v>3.5</v>
      </c>
      <c r="O44" s="252">
        <f>4+1</f>
        <v>5</v>
      </c>
      <c r="P44" s="220"/>
      <c r="Q44" s="220">
        <f t="shared" ref="Q44:Q75" si="1">SUM(L44:P44)</f>
        <v>16</v>
      </c>
      <c r="R44" s="220" t="s">
        <v>1590</v>
      </c>
      <c r="S44" s="254" t="s">
        <v>271</v>
      </c>
      <c r="T44" s="224" t="s">
        <v>32</v>
      </c>
      <c r="U44" s="244" t="s">
        <v>270</v>
      </c>
      <c r="V44" s="3"/>
      <c r="W44" s="3"/>
      <c r="X44" s="3"/>
      <c r="Y44" s="3"/>
      <c r="Z44" s="3"/>
      <c r="AA44" s="3"/>
      <c r="AB44" s="3"/>
      <c r="AC44" s="28"/>
      <c r="AD44" s="28"/>
      <c r="AE44" s="28"/>
    </row>
    <row r="45" spans="1:31" ht="14.25" customHeight="1">
      <c r="A45" s="217">
        <v>34</v>
      </c>
      <c r="B45" s="243" t="s">
        <v>24</v>
      </c>
      <c r="C45" s="257" t="s">
        <v>518</v>
      </c>
      <c r="D45" s="257" t="s">
        <v>448</v>
      </c>
      <c r="E45" s="257" t="s">
        <v>519</v>
      </c>
      <c r="F45" s="264"/>
      <c r="G45" s="246">
        <v>41170</v>
      </c>
      <c r="H45" s="247" t="s">
        <v>28</v>
      </c>
      <c r="I45" s="248" t="s">
        <v>29</v>
      </c>
      <c r="J45" s="244" t="s">
        <v>82</v>
      </c>
      <c r="K45" s="247">
        <v>6</v>
      </c>
      <c r="L45" s="251">
        <f>10</f>
        <v>10</v>
      </c>
      <c r="M45" s="252">
        <v>0</v>
      </c>
      <c r="N45" s="252">
        <f>1+0.5</f>
        <v>1.5</v>
      </c>
      <c r="O45" s="252">
        <v>4</v>
      </c>
      <c r="P45" s="247"/>
      <c r="Q45" s="220">
        <f t="shared" si="1"/>
        <v>15.5</v>
      </c>
      <c r="R45" s="220" t="s">
        <v>1590</v>
      </c>
      <c r="S45" s="257" t="s">
        <v>83</v>
      </c>
      <c r="T45" s="224" t="s">
        <v>32</v>
      </c>
      <c r="U45" s="244" t="s">
        <v>82</v>
      </c>
      <c r="V45" s="3"/>
      <c r="W45" s="3"/>
      <c r="X45" s="3"/>
      <c r="Y45" s="3"/>
      <c r="Z45" s="3"/>
      <c r="AA45" s="3"/>
      <c r="AB45" s="3"/>
      <c r="AC45" s="28"/>
      <c r="AD45" s="28"/>
      <c r="AE45" s="28"/>
    </row>
    <row r="46" spans="1:31" ht="14.25" customHeight="1">
      <c r="A46" s="217">
        <v>35</v>
      </c>
      <c r="B46" s="243" t="s">
        <v>24</v>
      </c>
      <c r="C46" s="244" t="s">
        <v>625</v>
      </c>
      <c r="D46" s="244" t="s">
        <v>626</v>
      </c>
      <c r="E46" s="244" t="s">
        <v>607</v>
      </c>
      <c r="F46" s="245"/>
      <c r="G46" s="255">
        <v>40554</v>
      </c>
      <c r="H46" s="247" t="s">
        <v>28</v>
      </c>
      <c r="I46" s="248" t="s">
        <v>29</v>
      </c>
      <c r="J46" s="244" t="s">
        <v>627</v>
      </c>
      <c r="K46" s="247">
        <v>7</v>
      </c>
      <c r="L46" s="251">
        <f>8+2</f>
        <v>10</v>
      </c>
      <c r="M46" s="252">
        <v>0</v>
      </c>
      <c r="N46" s="252">
        <v>0</v>
      </c>
      <c r="O46" s="252">
        <v>5</v>
      </c>
      <c r="P46" s="264"/>
      <c r="Q46" s="220">
        <f t="shared" si="1"/>
        <v>15</v>
      </c>
      <c r="R46" s="220" t="s">
        <v>1590</v>
      </c>
      <c r="S46" s="244" t="s">
        <v>628</v>
      </c>
      <c r="T46" s="224" t="s">
        <v>32</v>
      </c>
      <c r="U46" s="244" t="s">
        <v>627</v>
      </c>
      <c r="V46" s="3"/>
      <c r="W46" s="3"/>
      <c r="X46" s="3"/>
      <c r="Y46" s="3"/>
      <c r="Z46" s="3"/>
      <c r="AA46" s="3"/>
      <c r="AB46" s="3"/>
      <c r="AC46" s="28"/>
      <c r="AD46" s="28"/>
      <c r="AE46" s="28"/>
    </row>
    <row r="47" spans="1:31" ht="14.25" customHeight="1">
      <c r="A47" s="217">
        <v>36</v>
      </c>
      <c r="B47" s="243" t="s">
        <v>24</v>
      </c>
      <c r="C47" s="244" t="s">
        <v>695</v>
      </c>
      <c r="D47" s="244" t="s">
        <v>121</v>
      </c>
      <c r="E47" s="244" t="s">
        <v>630</v>
      </c>
      <c r="F47" s="247"/>
      <c r="G47" s="246">
        <v>40563</v>
      </c>
      <c r="H47" s="247" t="s">
        <v>28</v>
      </c>
      <c r="I47" s="248" t="s">
        <v>29</v>
      </c>
      <c r="J47" s="244" t="s">
        <v>46</v>
      </c>
      <c r="K47" s="247">
        <v>7</v>
      </c>
      <c r="L47" s="251">
        <f>8+2</f>
        <v>10</v>
      </c>
      <c r="M47" s="252" t="s">
        <v>58</v>
      </c>
      <c r="N47" s="252" t="s">
        <v>58</v>
      </c>
      <c r="O47" s="252">
        <v>5</v>
      </c>
      <c r="P47" s="247"/>
      <c r="Q47" s="220">
        <f t="shared" si="1"/>
        <v>15</v>
      </c>
      <c r="R47" s="220" t="s">
        <v>1590</v>
      </c>
      <c r="S47" s="254" t="s">
        <v>48</v>
      </c>
      <c r="T47" s="224" t="s">
        <v>32</v>
      </c>
      <c r="U47" s="244" t="s">
        <v>46</v>
      </c>
      <c r="V47" s="3"/>
      <c r="W47" s="3"/>
      <c r="X47" s="3"/>
      <c r="Y47" s="3"/>
      <c r="Z47" s="3"/>
      <c r="AA47" s="3"/>
      <c r="AB47" s="3"/>
      <c r="AC47" s="28"/>
      <c r="AD47" s="28"/>
      <c r="AE47" s="28"/>
    </row>
    <row r="48" spans="1:31" ht="14.25" customHeight="1">
      <c r="A48" s="217">
        <v>37</v>
      </c>
      <c r="B48" s="221" t="s">
        <v>24</v>
      </c>
      <c r="C48" s="244" t="s">
        <v>896</v>
      </c>
      <c r="D48" s="244" t="s">
        <v>624</v>
      </c>
      <c r="E48" s="244" t="s">
        <v>90</v>
      </c>
      <c r="F48" s="220"/>
      <c r="G48" s="262">
        <v>40552</v>
      </c>
      <c r="H48" s="247" t="s">
        <v>28</v>
      </c>
      <c r="I48" s="248" t="s">
        <v>29</v>
      </c>
      <c r="J48" s="244" t="s">
        <v>813</v>
      </c>
      <c r="K48" s="247">
        <v>7</v>
      </c>
      <c r="L48" s="251">
        <f>4+3</f>
        <v>7</v>
      </c>
      <c r="M48" s="252">
        <v>2</v>
      </c>
      <c r="N48" s="252">
        <v>3</v>
      </c>
      <c r="O48" s="252">
        <v>3</v>
      </c>
      <c r="P48" s="220"/>
      <c r="Q48" s="220">
        <f t="shared" si="1"/>
        <v>15</v>
      </c>
      <c r="R48" s="220" t="s">
        <v>1590</v>
      </c>
      <c r="S48" s="244" t="s">
        <v>814</v>
      </c>
      <c r="T48" s="224" t="s">
        <v>32</v>
      </c>
      <c r="U48" s="244" t="s">
        <v>813</v>
      </c>
      <c r="V48" s="3"/>
      <c r="W48" s="3"/>
      <c r="X48" s="3"/>
      <c r="Y48" s="3"/>
      <c r="Z48" s="3"/>
      <c r="AA48" s="3"/>
      <c r="AB48" s="3"/>
      <c r="AC48" s="28"/>
      <c r="AD48" s="28"/>
      <c r="AE48" s="28"/>
    </row>
    <row r="49" spans="1:31" ht="14.25" customHeight="1">
      <c r="A49" s="217">
        <v>38</v>
      </c>
      <c r="B49" s="243" t="s">
        <v>24</v>
      </c>
      <c r="C49" s="244" t="s">
        <v>528</v>
      </c>
      <c r="D49" s="268" t="s">
        <v>529</v>
      </c>
      <c r="E49" s="244" t="s">
        <v>530</v>
      </c>
      <c r="F49" s="220"/>
      <c r="G49" s="246">
        <v>40520</v>
      </c>
      <c r="H49" s="247" t="s">
        <v>28</v>
      </c>
      <c r="I49" s="248" t="s">
        <v>29</v>
      </c>
      <c r="J49" s="244" t="s">
        <v>73</v>
      </c>
      <c r="K49" s="247">
        <v>7</v>
      </c>
      <c r="L49" s="269">
        <f>5+3</f>
        <v>8</v>
      </c>
      <c r="M49" s="270">
        <f>0.5+1.5</f>
        <v>2</v>
      </c>
      <c r="N49" s="270">
        <v>0</v>
      </c>
      <c r="O49" s="270">
        <v>5</v>
      </c>
      <c r="P49" s="271"/>
      <c r="Q49" s="272">
        <f t="shared" si="1"/>
        <v>15</v>
      </c>
      <c r="R49" s="220" t="s">
        <v>1590</v>
      </c>
      <c r="S49" s="257" t="s">
        <v>74</v>
      </c>
      <c r="T49" s="224" t="s">
        <v>32</v>
      </c>
      <c r="U49" s="244" t="s">
        <v>73</v>
      </c>
      <c r="V49" s="3"/>
      <c r="W49" s="3"/>
      <c r="X49" s="3"/>
      <c r="Y49" s="3"/>
      <c r="Z49" s="3"/>
      <c r="AA49" s="3"/>
      <c r="AB49" s="3"/>
      <c r="AC49" s="28"/>
      <c r="AD49" s="28"/>
      <c r="AE49" s="28"/>
    </row>
    <row r="50" spans="1:31" ht="14.25" customHeight="1">
      <c r="A50" s="20">
        <v>39</v>
      </c>
      <c r="B50" s="21" t="s">
        <v>24</v>
      </c>
      <c r="C50" s="36" t="s">
        <v>667</v>
      </c>
      <c r="D50" s="36" t="s">
        <v>499</v>
      </c>
      <c r="E50" s="36" t="s">
        <v>352</v>
      </c>
      <c r="F50" s="27"/>
      <c r="G50" s="41">
        <v>40698</v>
      </c>
      <c r="H50" s="25" t="s">
        <v>28</v>
      </c>
      <c r="I50" s="26" t="s">
        <v>29</v>
      </c>
      <c r="J50" s="43" t="s">
        <v>82</v>
      </c>
      <c r="K50" s="25">
        <v>7</v>
      </c>
      <c r="L50" s="204">
        <v>5</v>
      </c>
      <c r="M50" s="205" t="s">
        <v>47</v>
      </c>
      <c r="N50" s="205">
        <v>3.5</v>
      </c>
      <c r="O50" s="205">
        <v>6</v>
      </c>
      <c r="P50" s="50"/>
      <c r="Q50" s="23">
        <f t="shared" si="1"/>
        <v>14.5</v>
      </c>
      <c r="R50" s="23" t="s">
        <v>1958</v>
      </c>
      <c r="S50" s="36" t="s">
        <v>83</v>
      </c>
      <c r="T50" s="27" t="s">
        <v>32</v>
      </c>
      <c r="U50" s="43" t="s">
        <v>82</v>
      </c>
      <c r="V50" s="3"/>
      <c r="W50" s="3"/>
      <c r="X50" s="3"/>
      <c r="Y50" s="3"/>
      <c r="Z50" s="3"/>
      <c r="AA50" s="3"/>
      <c r="AB50" s="3"/>
      <c r="AC50" s="28"/>
      <c r="AD50" s="28"/>
      <c r="AE50" s="28"/>
    </row>
    <row r="51" spans="1:31" ht="14.25" customHeight="1">
      <c r="A51" s="20">
        <v>40</v>
      </c>
      <c r="B51" s="105" t="s">
        <v>24</v>
      </c>
      <c r="C51" s="43" t="s">
        <v>796</v>
      </c>
      <c r="D51" s="43" t="s">
        <v>167</v>
      </c>
      <c r="E51" s="43" t="s">
        <v>67</v>
      </c>
      <c r="F51" s="32"/>
      <c r="G51" s="41">
        <v>40802</v>
      </c>
      <c r="H51" s="25" t="s">
        <v>28</v>
      </c>
      <c r="I51" s="26" t="s">
        <v>29</v>
      </c>
      <c r="J51" s="43" t="s">
        <v>627</v>
      </c>
      <c r="K51" s="25">
        <v>7</v>
      </c>
      <c r="L51" s="204">
        <v>8</v>
      </c>
      <c r="M51" s="205">
        <v>1</v>
      </c>
      <c r="N51" s="205">
        <v>3.5</v>
      </c>
      <c r="O51" s="205">
        <v>2</v>
      </c>
      <c r="P51" s="42"/>
      <c r="Q51" s="23">
        <f t="shared" si="1"/>
        <v>14.5</v>
      </c>
      <c r="R51" s="23" t="s">
        <v>1958</v>
      </c>
      <c r="S51" s="43" t="s">
        <v>628</v>
      </c>
      <c r="T51" s="27" t="s">
        <v>32</v>
      </c>
      <c r="U51" s="43" t="s">
        <v>627</v>
      </c>
      <c r="V51" s="3"/>
      <c r="W51" s="3"/>
      <c r="X51" s="3"/>
      <c r="Y51" s="3"/>
      <c r="Z51" s="3"/>
      <c r="AA51" s="3"/>
      <c r="AB51" s="3"/>
      <c r="AC51" s="28"/>
      <c r="AD51" s="28"/>
      <c r="AE51" s="28"/>
    </row>
    <row r="52" spans="1:31" ht="14.25" customHeight="1">
      <c r="A52" s="20">
        <v>41</v>
      </c>
      <c r="B52" s="21" t="s">
        <v>24</v>
      </c>
      <c r="C52" s="37" t="s">
        <v>138</v>
      </c>
      <c r="D52" s="37" t="s">
        <v>139</v>
      </c>
      <c r="E52" s="37" t="s">
        <v>140</v>
      </c>
      <c r="F52" s="42"/>
      <c r="G52" s="39">
        <v>40702</v>
      </c>
      <c r="H52" s="25" t="s">
        <v>28</v>
      </c>
      <c r="I52" s="26" t="s">
        <v>29</v>
      </c>
      <c r="J52" s="37" t="s">
        <v>57</v>
      </c>
      <c r="K52" s="25">
        <v>7</v>
      </c>
      <c r="L52" s="204">
        <v>8</v>
      </c>
      <c r="M52" s="205">
        <v>1</v>
      </c>
      <c r="N52" s="205">
        <v>0</v>
      </c>
      <c r="O52" s="205">
        <v>5</v>
      </c>
      <c r="P52" s="42"/>
      <c r="Q52" s="23">
        <f t="shared" si="1"/>
        <v>14</v>
      </c>
      <c r="R52" s="23" t="s">
        <v>1958</v>
      </c>
      <c r="S52" s="37" t="s">
        <v>59</v>
      </c>
      <c r="T52" s="27" t="s">
        <v>32</v>
      </c>
      <c r="U52" s="37" t="s">
        <v>57</v>
      </c>
      <c r="V52" s="3"/>
      <c r="W52" s="3"/>
      <c r="X52" s="3"/>
      <c r="Y52" s="3"/>
      <c r="Z52" s="3"/>
      <c r="AA52" s="3"/>
      <c r="AB52" s="3"/>
      <c r="AC52" s="28"/>
      <c r="AD52" s="28"/>
      <c r="AE52" s="28"/>
    </row>
    <row r="53" spans="1:31" ht="14.25" customHeight="1">
      <c r="A53" s="20">
        <v>42</v>
      </c>
      <c r="B53" s="21" t="s">
        <v>24</v>
      </c>
      <c r="C53" s="43" t="s">
        <v>619</v>
      </c>
      <c r="D53" s="43" t="s">
        <v>620</v>
      </c>
      <c r="E53" s="43" t="s">
        <v>621</v>
      </c>
      <c r="F53" s="42"/>
      <c r="G53" s="41">
        <v>40708</v>
      </c>
      <c r="H53" s="25" t="s">
        <v>28</v>
      </c>
      <c r="I53" s="26" t="s">
        <v>29</v>
      </c>
      <c r="J53" s="43" t="s">
        <v>622</v>
      </c>
      <c r="K53" s="25">
        <v>7</v>
      </c>
      <c r="L53" s="204">
        <v>2</v>
      </c>
      <c r="M53" s="205">
        <v>1.5</v>
      </c>
      <c r="N53" s="205">
        <v>8.5</v>
      </c>
      <c r="O53" s="205">
        <v>2</v>
      </c>
      <c r="P53" s="42"/>
      <c r="Q53" s="23">
        <f t="shared" si="1"/>
        <v>14</v>
      </c>
      <c r="R53" s="23" t="s">
        <v>1958</v>
      </c>
      <c r="S53" s="43" t="s">
        <v>623</v>
      </c>
      <c r="T53" s="27" t="s">
        <v>32</v>
      </c>
      <c r="U53" s="43" t="s">
        <v>622</v>
      </c>
      <c r="V53" s="3"/>
      <c r="W53" s="3"/>
      <c r="X53" s="3"/>
      <c r="Y53" s="3"/>
      <c r="Z53" s="3"/>
      <c r="AA53" s="3"/>
      <c r="AB53" s="3"/>
      <c r="AC53" s="28"/>
      <c r="AD53" s="28"/>
      <c r="AE53" s="28"/>
    </row>
    <row r="54" spans="1:31" ht="14.25" customHeight="1">
      <c r="A54" s="20">
        <v>43</v>
      </c>
      <c r="B54" s="171" t="s">
        <v>24</v>
      </c>
      <c r="C54" s="43" t="s">
        <v>520</v>
      </c>
      <c r="D54" s="43" t="s">
        <v>521</v>
      </c>
      <c r="E54" s="43" t="s">
        <v>522</v>
      </c>
      <c r="F54" s="23"/>
      <c r="G54" s="41">
        <v>40633</v>
      </c>
      <c r="H54" s="42" t="s">
        <v>28</v>
      </c>
      <c r="I54" s="26" t="s">
        <v>29</v>
      </c>
      <c r="J54" s="43" t="s">
        <v>73</v>
      </c>
      <c r="K54" s="42">
        <v>7</v>
      </c>
      <c r="L54" s="204">
        <f>1+6.5</f>
        <v>7.5</v>
      </c>
      <c r="M54" s="205">
        <v>0.5</v>
      </c>
      <c r="N54" s="205">
        <v>3.5</v>
      </c>
      <c r="O54" s="205">
        <v>2.5</v>
      </c>
      <c r="P54" s="42"/>
      <c r="Q54" s="23">
        <f t="shared" si="1"/>
        <v>14</v>
      </c>
      <c r="R54" s="23" t="s">
        <v>1958</v>
      </c>
      <c r="S54" s="36" t="s">
        <v>523</v>
      </c>
      <c r="T54" s="27" t="s">
        <v>32</v>
      </c>
      <c r="U54" s="43" t="s">
        <v>73</v>
      </c>
      <c r="V54" s="3"/>
      <c r="W54" s="3"/>
      <c r="X54" s="3"/>
      <c r="Y54" s="3"/>
      <c r="Z54" s="3"/>
      <c r="AA54" s="3"/>
      <c r="AB54" s="3"/>
      <c r="AC54" s="28"/>
      <c r="AD54" s="28"/>
      <c r="AE54" s="28"/>
    </row>
    <row r="55" spans="1:31" ht="14.25" customHeight="1">
      <c r="A55" s="20">
        <v>44</v>
      </c>
      <c r="B55" s="21" t="s">
        <v>24</v>
      </c>
      <c r="C55" s="37" t="s">
        <v>721</v>
      </c>
      <c r="D55" s="37" t="s">
        <v>722</v>
      </c>
      <c r="E55" s="37" t="s">
        <v>317</v>
      </c>
      <c r="F55" s="27"/>
      <c r="G55" s="39">
        <v>40477</v>
      </c>
      <c r="H55" s="25" t="s">
        <v>28</v>
      </c>
      <c r="I55" s="26" t="s">
        <v>29</v>
      </c>
      <c r="J55" s="37" t="s">
        <v>266</v>
      </c>
      <c r="K55" s="25">
        <v>7</v>
      </c>
      <c r="L55" s="204">
        <v>10</v>
      </c>
      <c r="M55" s="205">
        <f>1+1</f>
        <v>2</v>
      </c>
      <c r="N55" s="205" t="s">
        <v>58</v>
      </c>
      <c r="O55" s="205">
        <v>2</v>
      </c>
      <c r="P55" s="48"/>
      <c r="Q55" s="23">
        <f t="shared" si="1"/>
        <v>14</v>
      </c>
      <c r="R55" s="23" t="s">
        <v>1958</v>
      </c>
      <c r="S55" s="37" t="s">
        <v>267</v>
      </c>
      <c r="T55" s="27" t="s">
        <v>32</v>
      </c>
      <c r="U55" s="37" t="s">
        <v>266</v>
      </c>
      <c r="V55" s="3"/>
      <c r="W55" s="3"/>
      <c r="X55" s="3"/>
      <c r="Y55" s="3"/>
      <c r="Z55" s="3"/>
      <c r="AA55" s="3"/>
      <c r="AB55" s="3"/>
      <c r="AC55" s="28"/>
      <c r="AD55" s="28"/>
      <c r="AE55" s="28"/>
    </row>
    <row r="56" spans="1:31" ht="14.25" customHeight="1">
      <c r="A56" s="20">
        <v>45</v>
      </c>
      <c r="B56" s="21" t="s">
        <v>24</v>
      </c>
      <c r="C56" s="43" t="s">
        <v>737</v>
      </c>
      <c r="D56" s="43" t="s">
        <v>561</v>
      </c>
      <c r="E56" s="43" t="s">
        <v>90</v>
      </c>
      <c r="F56" s="42"/>
      <c r="G56" s="41">
        <v>40738</v>
      </c>
      <c r="H56" s="25" t="s">
        <v>28</v>
      </c>
      <c r="I56" s="26" t="s">
        <v>29</v>
      </c>
      <c r="J56" s="43" t="s">
        <v>101</v>
      </c>
      <c r="K56" s="25">
        <v>7</v>
      </c>
      <c r="L56" s="204">
        <f>3.5+1</f>
        <v>4.5</v>
      </c>
      <c r="M56" s="205">
        <f>1</f>
        <v>1</v>
      </c>
      <c r="N56" s="205">
        <v>2</v>
      </c>
      <c r="O56" s="205">
        <v>6.5</v>
      </c>
      <c r="P56" s="25"/>
      <c r="Q56" s="23">
        <f t="shared" si="1"/>
        <v>14</v>
      </c>
      <c r="R56" s="23" t="s">
        <v>1958</v>
      </c>
      <c r="S56" s="43" t="s">
        <v>102</v>
      </c>
      <c r="T56" s="27" t="s">
        <v>32</v>
      </c>
      <c r="U56" s="43" t="s">
        <v>101</v>
      </c>
      <c r="V56" s="3"/>
      <c r="W56" s="3"/>
      <c r="X56" s="3"/>
      <c r="Y56" s="3"/>
      <c r="Z56" s="3"/>
      <c r="AA56" s="3"/>
      <c r="AB56" s="3"/>
      <c r="AC56" s="28"/>
      <c r="AD56" s="28"/>
      <c r="AE56" s="28"/>
    </row>
    <row r="57" spans="1:31" ht="14.25" customHeight="1">
      <c r="A57" s="20">
        <v>46</v>
      </c>
      <c r="B57" s="21" t="s">
        <v>24</v>
      </c>
      <c r="C57" s="43" t="s">
        <v>705</v>
      </c>
      <c r="D57" s="43" t="s">
        <v>706</v>
      </c>
      <c r="E57" s="43" t="s">
        <v>599</v>
      </c>
      <c r="F57" s="25"/>
      <c r="G57" s="41">
        <v>40549</v>
      </c>
      <c r="H57" s="25" t="s">
        <v>28</v>
      </c>
      <c r="I57" s="26" t="s">
        <v>29</v>
      </c>
      <c r="J57" s="43" t="s">
        <v>707</v>
      </c>
      <c r="K57" s="25">
        <v>7</v>
      </c>
      <c r="L57" s="204">
        <f>6+2</f>
        <v>8</v>
      </c>
      <c r="M57" s="205">
        <f>1+1</f>
        <v>2</v>
      </c>
      <c r="N57" s="205">
        <v>0</v>
      </c>
      <c r="O57" s="205">
        <v>4</v>
      </c>
      <c r="P57" s="42"/>
      <c r="Q57" s="23">
        <f t="shared" si="1"/>
        <v>14</v>
      </c>
      <c r="R57" s="23" t="s">
        <v>1958</v>
      </c>
      <c r="S57" s="43" t="s">
        <v>708</v>
      </c>
      <c r="T57" s="27" t="s">
        <v>32</v>
      </c>
      <c r="U57" s="43" t="s">
        <v>707</v>
      </c>
      <c r="V57" s="3"/>
      <c r="W57" s="3"/>
      <c r="X57" s="3"/>
      <c r="Y57" s="3"/>
      <c r="Z57" s="3"/>
      <c r="AA57" s="3"/>
      <c r="AB57" s="3"/>
      <c r="AC57" s="28"/>
      <c r="AD57" s="28"/>
      <c r="AE57" s="28"/>
    </row>
    <row r="58" spans="1:31" ht="14.25" customHeight="1">
      <c r="A58" s="20">
        <v>47</v>
      </c>
      <c r="B58" s="21" t="s">
        <v>24</v>
      </c>
      <c r="C58" s="36" t="s">
        <v>743</v>
      </c>
      <c r="D58" s="36" t="s">
        <v>176</v>
      </c>
      <c r="E58" s="36" t="s">
        <v>744</v>
      </c>
      <c r="F58" s="23"/>
      <c r="G58" s="41">
        <v>41053</v>
      </c>
      <c r="H58" s="25" t="s">
        <v>28</v>
      </c>
      <c r="I58" s="26" t="s">
        <v>29</v>
      </c>
      <c r="J58" s="67" t="s">
        <v>115</v>
      </c>
      <c r="K58" s="25">
        <v>7</v>
      </c>
      <c r="L58" s="204">
        <v>2.5</v>
      </c>
      <c r="M58" s="205">
        <f>0.5+6</f>
        <v>6.5</v>
      </c>
      <c r="N58" s="205">
        <v>2.5</v>
      </c>
      <c r="O58" s="205">
        <f>1.5+1</f>
        <v>2.5</v>
      </c>
      <c r="P58" s="23"/>
      <c r="Q58" s="23">
        <f t="shared" si="1"/>
        <v>14</v>
      </c>
      <c r="R58" s="23" t="s">
        <v>1958</v>
      </c>
      <c r="S58" s="22" t="s">
        <v>116</v>
      </c>
      <c r="T58" s="27" t="s">
        <v>32</v>
      </c>
      <c r="U58" s="67" t="s">
        <v>115</v>
      </c>
      <c r="V58" s="3"/>
      <c r="W58" s="3"/>
      <c r="X58" s="3"/>
      <c r="Y58" s="3"/>
      <c r="Z58" s="3"/>
      <c r="AA58" s="3"/>
      <c r="AB58" s="3"/>
      <c r="AC58" s="28"/>
      <c r="AD58" s="28"/>
      <c r="AE58" s="28"/>
    </row>
    <row r="59" spans="1:31" ht="14.25" customHeight="1">
      <c r="A59" s="20">
        <v>48</v>
      </c>
      <c r="B59" s="21" t="s">
        <v>24</v>
      </c>
      <c r="C59" s="43" t="s">
        <v>289</v>
      </c>
      <c r="D59" s="43" t="s">
        <v>290</v>
      </c>
      <c r="E59" s="43" t="s">
        <v>198</v>
      </c>
      <c r="F59" s="23"/>
      <c r="G59" s="41">
        <v>40640</v>
      </c>
      <c r="H59" s="25" t="s">
        <v>28</v>
      </c>
      <c r="I59" s="26" t="s">
        <v>29</v>
      </c>
      <c r="J59" s="31" t="s">
        <v>41</v>
      </c>
      <c r="K59" s="25">
        <v>7</v>
      </c>
      <c r="L59" s="204">
        <f>5+2</f>
        <v>7</v>
      </c>
      <c r="M59" s="205">
        <v>2</v>
      </c>
      <c r="N59" s="205">
        <v>3.5</v>
      </c>
      <c r="O59" s="205">
        <v>1</v>
      </c>
      <c r="P59" s="23"/>
      <c r="Q59" s="23">
        <f t="shared" si="1"/>
        <v>13.5</v>
      </c>
      <c r="R59" s="23" t="s">
        <v>1958</v>
      </c>
      <c r="S59" s="43" t="s">
        <v>42</v>
      </c>
      <c r="T59" s="27" t="s">
        <v>32</v>
      </c>
      <c r="U59" s="31" t="s">
        <v>41</v>
      </c>
      <c r="V59" s="3"/>
      <c r="W59" s="3"/>
      <c r="X59" s="3"/>
      <c r="Y59" s="3"/>
      <c r="Z59" s="3"/>
      <c r="AA59" s="3"/>
      <c r="AB59" s="3"/>
      <c r="AC59" s="28"/>
      <c r="AD59" s="28"/>
      <c r="AE59" s="28"/>
    </row>
    <row r="60" spans="1:31" ht="14.25" customHeight="1">
      <c r="A60" s="20">
        <v>49</v>
      </c>
      <c r="B60" s="21" t="s">
        <v>24</v>
      </c>
      <c r="C60" s="43" t="s">
        <v>309</v>
      </c>
      <c r="D60" s="43" t="s">
        <v>310</v>
      </c>
      <c r="E60" s="22" t="s">
        <v>311</v>
      </c>
      <c r="F60" s="42"/>
      <c r="G60" s="44">
        <v>40706</v>
      </c>
      <c r="H60" s="25" t="s">
        <v>28</v>
      </c>
      <c r="I60" s="26" t="s">
        <v>29</v>
      </c>
      <c r="J60" s="31" t="s">
        <v>41</v>
      </c>
      <c r="K60" s="25">
        <v>7</v>
      </c>
      <c r="L60" s="204">
        <v>7</v>
      </c>
      <c r="M60" s="205">
        <v>1.5</v>
      </c>
      <c r="N60" s="205">
        <v>0</v>
      </c>
      <c r="O60" s="205">
        <v>5</v>
      </c>
      <c r="P60" s="42"/>
      <c r="Q60" s="23">
        <f t="shared" si="1"/>
        <v>13.5</v>
      </c>
      <c r="R60" s="23" t="s">
        <v>1958</v>
      </c>
      <c r="S60" s="22" t="s">
        <v>42</v>
      </c>
      <c r="T60" s="27" t="s">
        <v>32</v>
      </c>
      <c r="U60" s="31" t="s">
        <v>41</v>
      </c>
      <c r="V60" s="3"/>
      <c r="W60" s="3"/>
      <c r="X60" s="3"/>
      <c r="Y60" s="3"/>
      <c r="Z60" s="3"/>
      <c r="AA60" s="3"/>
      <c r="AB60" s="3"/>
      <c r="AC60" s="28"/>
      <c r="AD60" s="28"/>
      <c r="AE60" s="28"/>
    </row>
    <row r="61" spans="1:31" ht="14.25" customHeight="1">
      <c r="A61" s="20">
        <v>50</v>
      </c>
      <c r="B61" s="105" t="s">
        <v>24</v>
      </c>
      <c r="C61" s="22" t="s">
        <v>771</v>
      </c>
      <c r="D61" s="22" t="s">
        <v>210</v>
      </c>
      <c r="E61" s="22" t="s">
        <v>302</v>
      </c>
      <c r="F61" s="42"/>
      <c r="G61" s="41">
        <v>40778</v>
      </c>
      <c r="H61" s="25" t="s">
        <v>28</v>
      </c>
      <c r="I61" s="26" t="s">
        <v>29</v>
      </c>
      <c r="J61" s="43" t="s">
        <v>772</v>
      </c>
      <c r="K61" s="25">
        <v>7</v>
      </c>
      <c r="L61" s="208">
        <v>9</v>
      </c>
      <c r="M61" s="209">
        <v>2.5</v>
      </c>
      <c r="N61" s="209">
        <v>0</v>
      </c>
      <c r="O61" s="209">
        <v>2</v>
      </c>
      <c r="P61" s="42"/>
      <c r="Q61" s="23">
        <f t="shared" si="1"/>
        <v>13.5</v>
      </c>
      <c r="R61" s="23" t="s">
        <v>1958</v>
      </c>
      <c r="S61" s="22" t="s">
        <v>773</v>
      </c>
      <c r="T61" s="27" t="s">
        <v>32</v>
      </c>
      <c r="U61" s="43" t="s">
        <v>772</v>
      </c>
      <c r="V61" s="3"/>
      <c r="W61" s="3"/>
      <c r="X61" s="3"/>
      <c r="Y61" s="3"/>
      <c r="Z61" s="3"/>
      <c r="AA61" s="3"/>
      <c r="AB61" s="3"/>
      <c r="AC61" s="28"/>
      <c r="AD61" s="28"/>
      <c r="AE61" s="28"/>
    </row>
    <row r="62" spans="1:31" ht="14.25" customHeight="1">
      <c r="A62" s="20">
        <v>51</v>
      </c>
      <c r="B62" s="21" t="s">
        <v>24</v>
      </c>
      <c r="C62" s="43" t="s">
        <v>747</v>
      </c>
      <c r="D62" s="43" t="s">
        <v>38</v>
      </c>
      <c r="E62" s="43" t="s">
        <v>544</v>
      </c>
      <c r="F62" s="23"/>
      <c r="G62" s="41">
        <v>40472</v>
      </c>
      <c r="H62" s="25" t="s">
        <v>28</v>
      </c>
      <c r="I62" s="26" t="s">
        <v>29</v>
      </c>
      <c r="J62" s="43" t="s">
        <v>748</v>
      </c>
      <c r="K62" s="25">
        <v>7</v>
      </c>
      <c r="L62" s="204">
        <v>10</v>
      </c>
      <c r="M62" s="205">
        <v>1</v>
      </c>
      <c r="N62" s="205" t="s">
        <v>58</v>
      </c>
      <c r="O62" s="205">
        <v>2</v>
      </c>
      <c r="P62" s="42"/>
      <c r="Q62" s="23">
        <f t="shared" si="1"/>
        <v>13</v>
      </c>
      <c r="R62" s="23" t="s">
        <v>1958</v>
      </c>
      <c r="S62" s="43" t="s">
        <v>749</v>
      </c>
      <c r="T62" s="27" t="s">
        <v>32</v>
      </c>
      <c r="U62" s="43" t="s">
        <v>748</v>
      </c>
      <c r="V62" s="3"/>
      <c r="W62" s="3"/>
      <c r="X62" s="3"/>
      <c r="Y62" s="3"/>
      <c r="Z62" s="3"/>
      <c r="AA62" s="3"/>
      <c r="AB62" s="3"/>
      <c r="AC62" s="28"/>
      <c r="AD62" s="28"/>
      <c r="AE62" s="28"/>
    </row>
    <row r="63" spans="1:31" ht="14.25" customHeight="1">
      <c r="A63" s="20">
        <v>52</v>
      </c>
      <c r="B63" s="21" t="s">
        <v>24</v>
      </c>
      <c r="C63" s="36" t="s">
        <v>548</v>
      </c>
      <c r="D63" s="36" t="s">
        <v>290</v>
      </c>
      <c r="E63" s="36" t="s">
        <v>341</v>
      </c>
      <c r="F63" s="42"/>
      <c r="G63" s="41">
        <v>40962</v>
      </c>
      <c r="H63" s="25" t="s">
        <v>28</v>
      </c>
      <c r="I63" s="26" t="s">
        <v>29</v>
      </c>
      <c r="J63" s="43" t="s">
        <v>82</v>
      </c>
      <c r="K63" s="25">
        <v>7</v>
      </c>
      <c r="L63" s="204">
        <f>4+1</f>
        <v>5</v>
      </c>
      <c r="M63" s="205">
        <v>1</v>
      </c>
      <c r="N63" s="205">
        <v>5</v>
      </c>
      <c r="O63" s="205">
        <v>2</v>
      </c>
      <c r="P63" s="23"/>
      <c r="Q63" s="23">
        <f t="shared" si="1"/>
        <v>13</v>
      </c>
      <c r="R63" s="23" t="s">
        <v>1958</v>
      </c>
      <c r="S63" s="36" t="s">
        <v>179</v>
      </c>
      <c r="T63" s="27" t="s">
        <v>32</v>
      </c>
      <c r="U63" s="43" t="s">
        <v>178</v>
      </c>
      <c r="V63" s="3"/>
      <c r="W63" s="3"/>
      <c r="X63" s="3"/>
      <c r="Y63" s="3"/>
      <c r="Z63" s="3"/>
      <c r="AA63" s="3"/>
      <c r="AB63" s="3"/>
      <c r="AC63" s="28"/>
      <c r="AD63" s="28"/>
      <c r="AE63" s="28"/>
    </row>
    <row r="64" spans="1:31" ht="14.25" customHeight="1">
      <c r="A64" s="20">
        <v>53</v>
      </c>
      <c r="B64" s="21" t="s">
        <v>24</v>
      </c>
      <c r="C64" s="71" t="s">
        <v>498</v>
      </c>
      <c r="D64" s="71" t="s">
        <v>499</v>
      </c>
      <c r="E64" s="71" t="s">
        <v>500</v>
      </c>
      <c r="F64" s="23"/>
      <c r="G64" s="35">
        <v>40588</v>
      </c>
      <c r="H64" s="42" t="s">
        <v>28</v>
      </c>
      <c r="I64" s="26" t="s">
        <v>29</v>
      </c>
      <c r="J64" s="43" t="s">
        <v>52</v>
      </c>
      <c r="K64" s="42">
        <v>7</v>
      </c>
      <c r="L64" s="204">
        <f>1+1.5</f>
        <v>2.5</v>
      </c>
      <c r="M64" s="205">
        <f>0.5+1</f>
        <v>1.5</v>
      </c>
      <c r="N64" s="205">
        <v>6</v>
      </c>
      <c r="O64" s="205">
        <v>3</v>
      </c>
      <c r="P64" s="23"/>
      <c r="Q64" s="23">
        <f t="shared" si="1"/>
        <v>13</v>
      </c>
      <c r="R64" s="23" t="s">
        <v>1958</v>
      </c>
      <c r="S64" s="43" t="s">
        <v>53</v>
      </c>
      <c r="T64" s="27" t="s">
        <v>32</v>
      </c>
      <c r="U64" s="43" t="s">
        <v>52</v>
      </c>
      <c r="V64" s="3"/>
      <c r="W64" s="3"/>
      <c r="X64" s="3"/>
      <c r="Y64" s="3"/>
      <c r="Z64" s="3"/>
      <c r="AA64" s="3"/>
      <c r="AB64" s="3"/>
      <c r="AC64" s="28"/>
      <c r="AD64" s="28"/>
      <c r="AE64" s="28"/>
    </row>
    <row r="65" spans="1:31" ht="14.25" customHeight="1">
      <c r="A65" s="20">
        <v>54</v>
      </c>
      <c r="B65" s="105" t="s">
        <v>24</v>
      </c>
      <c r="C65" s="37" t="s">
        <v>803</v>
      </c>
      <c r="D65" s="37" t="s">
        <v>251</v>
      </c>
      <c r="E65" s="37" t="s">
        <v>90</v>
      </c>
      <c r="F65" s="42"/>
      <c r="G65" s="41">
        <v>40835</v>
      </c>
      <c r="H65" s="25" t="s">
        <v>28</v>
      </c>
      <c r="I65" s="26" t="s">
        <v>29</v>
      </c>
      <c r="J65" s="43" t="s">
        <v>804</v>
      </c>
      <c r="K65" s="25">
        <v>7</v>
      </c>
      <c r="L65" s="204">
        <f>5+1</f>
        <v>6</v>
      </c>
      <c r="M65" s="205">
        <f>0.5+1.5</f>
        <v>2</v>
      </c>
      <c r="N65" s="205" t="s">
        <v>58</v>
      </c>
      <c r="O65" s="205">
        <v>5</v>
      </c>
      <c r="P65" s="42"/>
      <c r="Q65" s="23">
        <f t="shared" si="1"/>
        <v>13</v>
      </c>
      <c r="R65" s="23" t="s">
        <v>1958</v>
      </c>
      <c r="S65" s="43" t="s">
        <v>805</v>
      </c>
      <c r="T65" s="27" t="s">
        <v>32</v>
      </c>
      <c r="U65" s="43" t="s">
        <v>804</v>
      </c>
      <c r="V65" s="3"/>
      <c r="W65" s="3"/>
      <c r="X65" s="3"/>
      <c r="Y65" s="3"/>
      <c r="Z65" s="3"/>
      <c r="AA65" s="3"/>
      <c r="AB65" s="3"/>
      <c r="AC65" s="28"/>
      <c r="AD65" s="28"/>
      <c r="AE65" s="28"/>
    </row>
    <row r="66" spans="1:31" ht="14.25" customHeight="1">
      <c r="A66" s="20">
        <v>55</v>
      </c>
      <c r="B66" s="21" t="s">
        <v>24</v>
      </c>
      <c r="C66" s="36" t="s">
        <v>333</v>
      </c>
      <c r="D66" s="36" t="s">
        <v>334</v>
      </c>
      <c r="E66" s="36" t="s">
        <v>335</v>
      </c>
      <c r="F66" s="23"/>
      <c r="G66" s="41">
        <v>40594</v>
      </c>
      <c r="H66" s="25" t="s">
        <v>28</v>
      </c>
      <c r="I66" s="26" t="s">
        <v>29</v>
      </c>
      <c r="J66" s="67" t="s">
        <v>115</v>
      </c>
      <c r="K66" s="25">
        <v>7</v>
      </c>
      <c r="L66" s="204">
        <v>9</v>
      </c>
      <c r="M66" s="205">
        <v>1.5</v>
      </c>
      <c r="N66" s="205" t="s">
        <v>47</v>
      </c>
      <c r="O66" s="205">
        <v>2</v>
      </c>
      <c r="P66" s="45"/>
      <c r="Q66" s="23">
        <f t="shared" si="1"/>
        <v>12.5</v>
      </c>
      <c r="R66" s="23" t="s">
        <v>1958</v>
      </c>
      <c r="S66" s="43" t="s">
        <v>116</v>
      </c>
      <c r="T66" s="27" t="s">
        <v>32</v>
      </c>
      <c r="U66" s="67" t="s">
        <v>115</v>
      </c>
      <c r="V66" s="3"/>
      <c r="W66" s="3"/>
      <c r="X66" s="3"/>
      <c r="Y66" s="3"/>
      <c r="Z66" s="3"/>
      <c r="AA66" s="3"/>
      <c r="AB66" s="3"/>
      <c r="AC66" s="28"/>
      <c r="AD66" s="28"/>
      <c r="AE66" s="28"/>
    </row>
    <row r="67" spans="1:31" ht="14.25" customHeight="1">
      <c r="A67" s="20">
        <v>56</v>
      </c>
      <c r="B67" s="21" t="s">
        <v>24</v>
      </c>
      <c r="C67" s="36" t="s">
        <v>700</v>
      </c>
      <c r="D67" s="36" t="s">
        <v>296</v>
      </c>
      <c r="E67" s="36" t="s">
        <v>204</v>
      </c>
      <c r="F67" s="23"/>
      <c r="G67" s="41">
        <v>40644</v>
      </c>
      <c r="H67" s="25" t="s">
        <v>28</v>
      </c>
      <c r="I67" s="26" t="s">
        <v>29</v>
      </c>
      <c r="J67" s="43" t="s">
        <v>82</v>
      </c>
      <c r="K67" s="25">
        <v>7</v>
      </c>
      <c r="L67" s="204">
        <v>8</v>
      </c>
      <c r="M67" s="205">
        <v>1.5</v>
      </c>
      <c r="N67" s="205" t="s">
        <v>58</v>
      </c>
      <c r="O67" s="205">
        <v>3</v>
      </c>
      <c r="P67" s="23"/>
      <c r="Q67" s="23">
        <f t="shared" si="1"/>
        <v>12.5</v>
      </c>
      <c r="R67" s="23" t="s">
        <v>1958</v>
      </c>
      <c r="S67" s="36" t="s">
        <v>83</v>
      </c>
      <c r="T67" s="27" t="s">
        <v>32</v>
      </c>
      <c r="U67" s="43" t="s">
        <v>178</v>
      </c>
      <c r="V67" s="3"/>
      <c r="W67" s="3"/>
      <c r="X67" s="3"/>
      <c r="Y67" s="3"/>
      <c r="Z67" s="3"/>
      <c r="AA67" s="3"/>
      <c r="AB67" s="3"/>
      <c r="AC67" s="28"/>
      <c r="AD67" s="28"/>
      <c r="AE67" s="28"/>
    </row>
    <row r="68" spans="1:31" ht="14.25" customHeight="1">
      <c r="A68" s="20">
        <v>57</v>
      </c>
      <c r="B68" s="92"/>
      <c r="C68" s="174" t="s">
        <v>923</v>
      </c>
      <c r="D68" s="174" t="s">
        <v>273</v>
      </c>
      <c r="E68" s="174" t="s">
        <v>924</v>
      </c>
      <c r="F68" s="82"/>
      <c r="G68" s="195"/>
      <c r="H68" s="82"/>
      <c r="I68" s="82"/>
      <c r="J68" s="195" t="s">
        <v>983</v>
      </c>
      <c r="K68" s="82">
        <v>7</v>
      </c>
      <c r="L68" s="204">
        <v>9</v>
      </c>
      <c r="M68" s="205">
        <v>2.5</v>
      </c>
      <c r="N68" s="205" t="s">
        <v>47</v>
      </c>
      <c r="O68" s="205">
        <v>2</v>
      </c>
      <c r="P68" s="40"/>
      <c r="Q68" s="82">
        <v>12.5</v>
      </c>
      <c r="R68" s="23" t="s">
        <v>1958</v>
      </c>
      <c r="S68" s="172" t="s">
        <v>1588</v>
      </c>
      <c r="T68" s="172"/>
      <c r="U68" s="172"/>
      <c r="V68" s="3"/>
      <c r="W68" s="3"/>
      <c r="X68" s="3"/>
      <c r="Y68" s="3"/>
      <c r="Z68" s="3"/>
      <c r="AA68" s="3"/>
      <c r="AB68" s="3"/>
      <c r="AC68" s="28"/>
      <c r="AD68" s="28"/>
      <c r="AE68" s="28"/>
    </row>
    <row r="69" spans="1:31" ht="14.25" customHeight="1">
      <c r="A69" s="20">
        <v>58</v>
      </c>
      <c r="B69" s="171" t="s">
        <v>24</v>
      </c>
      <c r="C69" s="22" t="s">
        <v>489</v>
      </c>
      <c r="D69" s="22" t="s">
        <v>490</v>
      </c>
      <c r="E69" s="22" t="s">
        <v>491</v>
      </c>
      <c r="F69" s="38"/>
      <c r="G69" s="65">
        <v>40732</v>
      </c>
      <c r="H69" s="25" t="s">
        <v>28</v>
      </c>
      <c r="I69" s="26" t="s">
        <v>29</v>
      </c>
      <c r="J69" s="43" t="s">
        <v>215</v>
      </c>
      <c r="K69" s="25">
        <v>7</v>
      </c>
      <c r="L69" s="204">
        <v>8</v>
      </c>
      <c r="M69" s="205">
        <f>1+0.5</f>
        <v>1.5</v>
      </c>
      <c r="N69" s="205">
        <v>0</v>
      </c>
      <c r="O69" s="205">
        <v>3</v>
      </c>
      <c r="P69" s="40"/>
      <c r="Q69" s="23">
        <f t="shared" ref="Q69:Q100" si="2">SUM(L69:P69)</f>
        <v>12.5</v>
      </c>
      <c r="R69" s="23" t="s">
        <v>1958</v>
      </c>
      <c r="S69" s="22" t="s">
        <v>216</v>
      </c>
      <c r="T69" s="27" t="s">
        <v>32</v>
      </c>
      <c r="U69" s="43" t="s">
        <v>215</v>
      </c>
      <c r="V69" s="3"/>
      <c r="W69" s="3"/>
      <c r="X69" s="3"/>
      <c r="Y69" s="3"/>
      <c r="Z69" s="3"/>
      <c r="AA69" s="3"/>
      <c r="AB69" s="3"/>
      <c r="AC69" s="28"/>
      <c r="AD69" s="28"/>
      <c r="AE69" s="28"/>
    </row>
    <row r="70" spans="1:31" ht="14.25" customHeight="1">
      <c r="A70" s="20">
        <v>59</v>
      </c>
      <c r="B70" s="21" t="s">
        <v>24</v>
      </c>
      <c r="C70" s="43" t="s">
        <v>291</v>
      </c>
      <c r="D70" s="43" t="s">
        <v>292</v>
      </c>
      <c r="E70" s="43" t="s">
        <v>77</v>
      </c>
      <c r="F70" s="42"/>
      <c r="G70" s="44">
        <v>40819</v>
      </c>
      <c r="H70" s="25" t="s">
        <v>28</v>
      </c>
      <c r="I70" s="26" t="s">
        <v>29</v>
      </c>
      <c r="J70" s="77" t="s">
        <v>191</v>
      </c>
      <c r="K70" s="25">
        <v>7</v>
      </c>
      <c r="L70" s="204">
        <v>5</v>
      </c>
      <c r="M70" s="205">
        <v>0.5</v>
      </c>
      <c r="N70" s="205">
        <v>0</v>
      </c>
      <c r="O70" s="205">
        <v>6.5</v>
      </c>
      <c r="P70" s="42"/>
      <c r="Q70" s="23">
        <f t="shared" si="2"/>
        <v>12</v>
      </c>
      <c r="R70" s="23" t="s">
        <v>1958</v>
      </c>
      <c r="S70" s="77" t="s">
        <v>192</v>
      </c>
      <c r="T70" s="27" t="s">
        <v>32</v>
      </c>
      <c r="U70" s="77" t="s">
        <v>191</v>
      </c>
      <c r="V70" s="3"/>
      <c r="W70" s="3"/>
      <c r="X70" s="3"/>
      <c r="Y70" s="3"/>
      <c r="Z70" s="3"/>
      <c r="AA70" s="3"/>
      <c r="AB70" s="3"/>
      <c r="AC70" s="28"/>
      <c r="AD70" s="28"/>
      <c r="AE70" s="28"/>
    </row>
    <row r="71" spans="1:31" ht="14.25" customHeight="1">
      <c r="A71" s="20">
        <v>60</v>
      </c>
      <c r="B71" s="21" t="s">
        <v>24</v>
      </c>
      <c r="C71" s="22" t="s">
        <v>306</v>
      </c>
      <c r="D71" s="22" t="s">
        <v>307</v>
      </c>
      <c r="E71" s="22" t="s">
        <v>308</v>
      </c>
      <c r="F71" s="42"/>
      <c r="G71" s="41">
        <v>40741</v>
      </c>
      <c r="H71" s="25" t="s">
        <v>28</v>
      </c>
      <c r="I71" s="26" t="s">
        <v>29</v>
      </c>
      <c r="J71" s="43" t="s">
        <v>63</v>
      </c>
      <c r="K71" s="25">
        <v>7</v>
      </c>
      <c r="L71" s="204">
        <v>4.5</v>
      </c>
      <c r="M71" s="205">
        <v>1.5</v>
      </c>
      <c r="N71" s="205">
        <v>0</v>
      </c>
      <c r="O71" s="205">
        <v>6</v>
      </c>
      <c r="P71" s="42"/>
      <c r="Q71" s="23">
        <f t="shared" si="2"/>
        <v>12</v>
      </c>
      <c r="R71" s="23" t="s">
        <v>1958</v>
      </c>
      <c r="S71" s="43" t="s">
        <v>64</v>
      </c>
      <c r="T71" s="27" t="s">
        <v>32</v>
      </c>
      <c r="U71" s="43" t="s">
        <v>63</v>
      </c>
      <c r="V71" s="3"/>
      <c r="W71" s="3"/>
      <c r="X71" s="3"/>
      <c r="Y71" s="3"/>
      <c r="Z71" s="3"/>
      <c r="AA71" s="3"/>
      <c r="AB71" s="3"/>
      <c r="AC71" s="28"/>
      <c r="AD71" s="28"/>
      <c r="AE71" s="28"/>
    </row>
    <row r="72" spans="1:31" ht="14.25" customHeight="1">
      <c r="A72" s="20">
        <v>61</v>
      </c>
      <c r="B72" s="105" t="s">
        <v>24</v>
      </c>
      <c r="C72" s="37" t="s">
        <v>847</v>
      </c>
      <c r="D72" s="37" t="s">
        <v>176</v>
      </c>
      <c r="E72" s="37" t="s">
        <v>848</v>
      </c>
      <c r="F72" s="53"/>
      <c r="G72" s="37" t="s">
        <v>849</v>
      </c>
      <c r="H72" s="25" t="s">
        <v>28</v>
      </c>
      <c r="I72" s="26" t="s">
        <v>29</v>
      </c>
      <c r="J72" s="37" t="s">
        <v>106</v>
      </c>
      <c r="K72" s="25">
        <v>7</v>
      </c>
      <c r="L72" s="204">
        <f>9+1</f>
        <v>10</v>
      </c>
      <c r="M72" s="205">
        <f>0.5+0.5</f>
        <v>1</v>
      </c>
      <c r="N72" s="205" t="s">
        <v>58</v>
      </c>
      <c r="O72" s="205">
        <v>1</v>
      </c>
      <c r="P72" s="53"/>
      <c r="Q72" s="23">
        <f t="shared" si="2"/>
        <v>12</v>
      </c>
      <c r="R72" s="23" t="s">
        <v>1958</v>
      </c>
      <c r="S72" s="37" t="s">
        <v>107</v>
      </c>
      <c r="T72" s="27" t="s">
        <v>32</v>
      </c>
      <c r="U72" s="37" t="s">
        <v>106</v>
      </c>
      <c r="V72" s="3"/>
      <c r="W72" s="3"/>
      <c r="X72" s="3"/>
      <c r="Y72" s="3"/>
      <c r="Z72" s="3"/>
      <c r="AA72" s="3"/>
      <c r="AB72" s="3"/>
      <c r="AC72" s="28"/>
      <c r="AD72" s="28"/>
      <c r="AE72" s="28"/>
    </row>
    <row r="73" spans="1:31" ht="14.25" customHeight="1">
      <c r="A73" s="20">
        <v>62</v>
      </c>
      <c r="B73" s="21" t="s">
        <v>24</v>
      </c>
      <c r="C73" s="37" t="s">
        <v>136</v>
      </c>
      <c r="D73" s="37" t="s">
        <v>137</v>
      </c>
      <c r="E73" s="37" t="s">
        <v>105</v>
      </c>
      <c r="F73" s="42"/>
      <c r="G73" s="39">
        <v>40764</v>
      </c>
      <c r="H73" s="25" t="s">
        <v>28</v>
      </c>
      <c r="I73" s="26" t="s">
        <v>29</v>
      </c>
      <c r="J73" s="37" t="s">
        <v>106</v>
      </c>
      <c r="K73" s="25">
        <v>7</v>
      </c>
      <c r="L73" s="204">
        <f>7+1</f>
        <v>8</v>
      </c>
      <c r="M73" s="205">
        <f>1+1</f>
        <v>2</v>
      </c>
      <c r="N73" s="205" t="s">
        <v>58</v>
      </c>
      <c r="O73" s="205">
        <v>2</v>
      </c>
      <c r="P73" s="45"/>
      <c r="Q73" s="23">
        <f t="shared" si="2"/>
        <v>12</v>
      </c>
      <c r="R73" s="23" t="s">
        <v>1958</v>
      </c>
      <c r="S73" s="37" t="s">
        <v>107</v>
      </c>
      <c r="T73" s="27" t="s">
        <v>32</v>
      </c>
      <c r="U73" s="37" t="s">
        <v>106</v>
      </c>
      <c r="V73" s="3"/>
      <c r="W73" s="3"/>
      <c r="X73" s="3"/>
      <c r="Y73" s="3"/>
      <c r="Z73" s="3"/>
      <c r="AA73" s="3"/>
      <c r="AB73" s="3"/>
      <c r="AC73" s="28"/>
      <c r="AD73" s="28"/>
      <c r="AE73" s="28"/>
    </row>
    <row r="74" spans="1:31" ht="14.25" customHeight="1">
      <c r="A74" s="20">
        <v>63</v>
      </c>
      <c r="B74" s="21" t="s">
        <v>24</v>
      </c>
      <c r="C74" s="37" t="s">
        <v>702</v>
      </c>
      <c r="D74" s="37" t="s">
        <v>446</v>
      </c>
      <c r="E74" s="37" t="s">
        <v>231</v>
      </c>
      <c r="F74" s="42"/>
      <c r="G74" s="39">
        <v>40832</v>
      </c>
      <c r="H74" s="25" t="s">
        <v>28</v>
      </c>
      <c r="I74" s="26" t="s">
        <v>29</v>
      </c>
      <c r="J74" s="37" t="s">
        <v>502</v>
      </c>
      <c r="K74" s="25">
        <v>7</v>
      </c>
      <c r="L74" s="204">
        <v>7</v>
      </c>
      <c r="M74" s="205">
        <v>0.5</v>
      </c>
      <c r="N74" s="205">
        <v>0</v>
      </c>
      <c r="O74" s="205">
        <v>4</v>
      </c>
      <c r="P74" s="42"/>
      <c r="Q74" s="23">
        <f t="shared" si="2"/>
        <v>11.5</v>
      </c>
      <c r="R74" s="23" t="s">
        <v>1958</v>
      </c>
      <c r="S74" s="37" t="s">
        <v>503</v>
      </c>
      <c r="T74" s="27" t="s">
        <v>32</v>
      </c>
      <c r="U74" s="37" t="s">
        <v>502</v>
      </c>
      <c r="V74" s="3"/>
      <c r="W74" s="3"/>
      <c r="X74" s="3"/>
      <c r="Y74" s="3"/>
      <c r="Z74" s="3"/>
      <c r="AA74" s="3"/>
      <c r="AB74" s="3"/>
      <c r="AC74" s="28"/>
      <c r="AD74" s="28"/>
      <c r="AE74" s="28"/>
    </row>
    <row r="75" spans="1:31" ht="14.25" customHeight="1">
      <c r="A75" s="20">
        <v>64</v>
      </c>
      <c r="B75" s="21" t="s">
        <v>24</v>
      </c>
      <c r="C75" s="43" t="s">
        <v>234</v>
      </c>
      <c r="D75" s="43" t="s">
        <v>141</v>
      </c>
      <c r="E75" s="43" t="s">
        <v>235</v>
      </c>
      <c r="F75" s="38"/>
      <c r="G75" s="41">
        <v>40652</v>
      </c>
      <c r="H75" s="25" t="s">
        <v>28</v>
      </c>
      <c r="I75" s="26" t="s">
        <v>29</v>
      </c>
      <c r="J75" s="43" t="s">
        <v>46</v>
      </c>
      <c r="K75" s="25">
        <v>7</v>
      </c>
      <c r="L75" s="204">
        <f>6+1</f>
        <v>7</v>
      </c>
      <c r="M75" s="205">
        <v>0</v>
      </c>
      <c r="N75" s="205">
        <v>4.5</v>
      </c>
      <c r="O75" s="205" t="s">
        <v>47</v>
      </c>
      <c r="P75" s="40"/>
      <c r="Q75" s="23">
        <f t="shared" si="2"/>
        <v>11.5</v>
      </c>
      <c r="R75" s="23" t="s">
        <v>1958</v>
      </c>
      <c r="S75" s="77" t="s">
        <v>48</v>
      </c>
      <c r="T75" s="27" t="s">
        <v>32</v>
      </c>
      <c r="U75" s="43" t="s">
        <v>46</v>
      </c>
      <c r="V75" s="3"/>
      <c r="W75" s="3"/>
      <c r="X75" s="3"/>
      <c r="Y75" s="3"/>
      <c r="Z75" s="3"/>
      <c r="AA75" s="3"/>
      <c r="AB75" s="3"/>
      <c r="AC75" s="28"/>
      <c r="AD75" s="28"/>
      <c r="AE75" s="28"/>
    </row>
    <row r="76" spans="1:31" ht="14.25" customHeight="1">
      <c r="A76" s="20">
        <v>65</v>
      </c>
      <c r="B76" s="171" t="s">
        <v>24</v>
      </c>
      <c r="C76" s="77" t="s">
        <v>325</v>
      </c>
      <c r="D76" s="77" t="s">
        <v>326</v>
      </c>
      <c r="E76" s="77" t="s">
        <v>327</v>
      </c>
      <c r="F76" s="38"/>
      <c r="G76" s="41">
        <v>40688</v>
      </c>
      <c r="H76" s="25" t="s">
        <v>28</v>
      </c>
      <c r="I76" s="26" t="s">
        <v>29</v>
      </c>
      <c r="J76" s="43" t="s">
        <v>186</v>
      </c>
      <c r="K76" s="25">
        <v>7</v>
      </c>
      <c r="L76" s="204">
        <v>7</v>
      </c>
      <c r="M76" s="205">
        <v>1</v>
      </c>
      <c r="N76" s="205">
        <v>1</v>
      </c>
      <c r="O76" s="205">
        <v>2</v>
      </c>
      <c r="P76" s="38"/>
      <c r="Q76" s="23">
        <f t="shared" si="2"/>
        <v>11</v>
      </c>
      <c r="R76" s="23" t="s">
        <v>1958</v>
      </c>
      <c r="S76" s="43" t="s">
        <v>187</v>
      </c>
      <c r="T76" s="27" t="s">
        <v>32</v>
      </c>
      <c r="U76" s="43" t="s">
        <v>186</v>
      </c>
      <c r="V76" s="3"/>
      <c r="W76" s="3"/>
      <c r="X76" s="3"/>
      <c r="Y76" s="3"/>
      <c r="Z76" s="3"/>
      <c r="AA76" s="3"/>
      <c r="AB76" s="3"/>
      <c r="AC76" s="28"/>
      <c r="AD76" s="28"/>
      <c r="AE76" s="28"/>
    </row>
    <row r="77" spans="1:31" ht="15.75" customHeight="1">
      <c r="A77" s="20">
        <v>66</v>
      </c>
      <c r="B77" s="171" t="s">
        <v>24</v>
      </c>
      <c r="C77" s="162" t="s">
        <v>328</v>
      </c>
      <c r="D77" s="162" t="s">
        <v>210</v>
      </c>
      <c r="E77" s="162" t="s">
        <v>329</v>
      </c>
      <c r="F77" s="63"/>
      <c r="G77" s="58">
        <v>40885</v>
      </c>
      <c r="H77" s="63" t="s">
        <v>28</v>
      </c>
      <c r="I77" s="59" t="s">
        <v>29</v>
      </c>
      <c r="J77" s="142" t="s">
        <v>82</v>
      </c>
      <c r="K77" s="63">
        <v>7</v>
      </c>
      <c r="L77" s="204">
        <v>7</v>
      </c>
      <c r="M77" s="205">
        <v>1</v>
      </c>
      <c r="N77" s="205">
        <v>1</v>
      </c>
      <c r="O77" s="205">
        <v>2</v>
      </c>
      <c r="P77" s="63"/>
      <c r="Q77" s="102">
        <f t="shared" si="2"/>
        <v>11</v>
      </c>
      <c r="R77" s="23" t="s">
        <v>1958</v>
      </c>
      <c r="S77" s="36" t="s">
        <v>179</v>
      </c>
      <c r="T77" s="27" t="s">
        <v>32</v>
      </c>
      <c r="U77" s="43" t="s">
        <v>82</v>
      </c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ht="15.75" customHeight="1">
      <c r="A78" s="20">
        <v>67</v>
      </c>
      <c r="B78" s="21" t="s">
        <v>24</v>
      </c>
      <c r="C78" s="43" t="s">
        <v>704</v>
      </c>
      <c r="D78" s="43" t="s">
        <v>44</v>
      </c>
      <c r="E78" s="43" t="s">
        <v>305</v>
      </c>
      <c r="F78" s="25"/>
      <c r="G78" s="65">
        <v>40893</v>
      </c>
      <c r="H78" s="25" t="s">
        <v>28</v>
      </c>
      <c r="I78" s="26" t="s">
        <v>29</v>
      </c>
      <c r="J78" s="43" t="s">
        <v>215</v>
      </c>
      <c r="K78" s="25">
        <v>7</v>
      </c>
      <c r="L78" s="204">
        <v>5</v>
      </c>
      <c r="M78" s="205">
        <v>1</v>
      </c>
      <c r="N78" s="205" t="s">
        <v>47</v>
      </c>
      <c r="O78" s="205">
        <v>5</v>
      </c>
      <c r="P78" s="42"/>
      <c r="Q78" s="23">
        <f t="shared" si="2"/>
        <v>11</v>
      </c>
      <c r="R78" s="23" t="s">
        <v>1958</v>
      </c>
      <c r="S78" s="43" t="s">
        <v>216</v>
      </c>
      <c r="T78" s="27" t="s">
        <v>32</v>
      </c>
      <c r="U78" s="43" t="s">
        <v>215</v>
      </c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ht="15.75" customHeight="1">
      <c r="A79" s="20">
        <v>68</v>
      </c>
      <c r="B79" s="21" t="s">
        <v>24</v>
      </c>
      <c r="C79" s="36" t="s">
        <v>196</v>
      </c>
      <c r="D79" s="36" t="s">
        <v>197</v>
      </c>
      <c r="E79" s="36" t="s">
        <v>198</v>
      </c>
      <c r="F79" s="27"/>
      <c r="G79" s="41">
        <v>40587</v>
      </c>
      <c r="H79" s="25" t="s">
        <v>28</v>
      </c>
      <c r="I79" s="26" t="s">
        <v>29</v>
      </c>
      <c r="J79" s="43" t="s">
        <v>199</v>
      </c>
      <c r="K79" s="25">
        <v>7</v>
      </c>
      <c r="L79" s="204">
        <f>3.5+1</f>
        <v>4.5</v>
      </c>
      <c r="M79" s="205">
        <v>0.5</v>
      </c>
      <c r="N79" s="205">
        <v>5</v>
      </c>
      <c r="O79" s="205">
        <v>1</v>
      </c>
      <c r="P79" s="23"/>
      <c r="Q79" s="23">
        <f t="shared" si="2"/>
        <v>11</v>
      </c>
      <c r="R79" s="23" t="s">
        <v>1958</v>
      </c>
      <c r="S79" s="36" t="s">
        <v>179</v>
      </c>
      <c r="T79" s="27" t="s">
        <v>32</v>
      </c>
      <c r="U79" s="43" t="s">
        <v>199</v>
      </c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5.75" customHeight="1">
      <c r="A80" s="20">
        <v>69</v>
      </c>
      <c r="B80" s="21" t="s">
        <v>24</v>
      </c>
      <c r="C80" s="22" t="s">
        <v>65</v>
      </c>
      <c r="D80" s="22" t="s">
        <v>66</v>
      </c>
      <c r="E80" s="22" t="s">
        <v>67</v>
      </c>
      <c r="F80" s="23"/>
      <c r="G80" s="41">
        <v>40757</v>
      </c>
      <c r="H80" s="25" t="s">
        <v>28</v>
      </c>
      <c r="I80" s="26" t="s">
        <v>29</v>
      </c>
      <c r="J80" s="43" t="s">
        <v>68</v>
      </c>
      <c r="K80" s="25">
        <v>7</v>
      </c>
      <c r="L80" s="204">
        <v>7.5</v>
      </c>
      <c r="M80" s="205">
        <v>0</v>
      </c>
      <c r="N80" s="205">
        <v>0</v>
      </c>
      <c r="O80" s="205">
        <v>3</v>
      </c>
      <c r="P80" s="23"/>
      <c r="Q80" s="23">
        <f t="shared" si="2"/>
        <v>10.5</v>
      </c>
      <c r="R80" s="23" t="s">
        <v>1958</v>
      </c>
      <c r="S80" s="22" t="s">
        <v>69</v>
      </c>
      <c r="T80" s="27" t="s">
        <v>32</v>
      </c>
      <c r="U80" s="43" t="s">
        <v>68</v>
      </c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 ht="15.75" customHeight="1">
      <c r="A81" s="20">
        <v>70</v>
      </c>
      <c r="B81" s="21" t="s">
        <v>24</v>
      </c>
      <c r="C81" s="73" t="s">
        <v>664</v>
      </c>
      <c r="D81" s="73" t="s">
        <v>665</v>
      </c>
      <c r="E81" s="73" t="s">
        <v>666</v>
      </c>
      <c r="F81" s="42"/>
      <c r="G81" s="196">
        <v>40932</v>
      </c>
      <c r="H81" s="25" t="s">
        <v>28</v>
      </c>
      <c r="I81" s="26" t="s">
        <v>29</v>
      </c>
      <c r="J81" s="43" t="s">
        <v>538</v>
      </c>
      <c r="K81" s="25">
        <v>7</v>
      </c>
      <c r="L81" s="204">
        <v>6</v>
      </c>
      <c r="M81" s="205" t="s">
        <v>58</v>
      </c>
      <c r="N81" s="205">
        <v>4.5</v>
      </c>
      <c r="O81" s="205">
        <v>0</v>
      </c>
      <c r="P81" s="42"/>
      <c r="Q81" s="23">
        <f t="shared" si="2"/>
        <v>10.5</v>
      </c>
      <c r="R81" s="23" t="s">
        <v>1958</v>
      </c>
      <c r="S81" s="43" t="s">
        <v>539</v>
      </c>
      <c r="T81" s="27" t="s">
        <v>32</v>
      </c>
      <c r="U81" s="43" t="s">
        <v>538</v>
      </c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ht="15.75" customHeight="1">
      <c r="A82" s="20">
        <v>71</v>
      </c>
      <c r="B82" s="171" t="s">
        <v>24</v>
      </c>
      <c r="C82" s="36" t="s">
        <v>679</v>
      </c>
      <c r="D82" s="36" t="s">
        <v>128</v>
      </c>
      <c r="E82" s="36" t="s">
        <v>630</v>
      </c>
      <c r="F82" s="27"/>
      <c r="G82" s="41">
        <v>40693</v>
      </c>
      <c r="H82" s="25" t="s">
        <v>28</v>
      </c>
      <c r="I82" s="26" t="s">
        <v>29</v>
      </c>
      <c r="J82" s="43" t="s">
        <v>82</v>
      </c>
      <c r="K82" s="25">
        <v>7</v>
      </c>
      <c r="L82" s="204">
        <v>7</v>
      </c>
      <c r="M82" s="205">
        <v>0.5</v>
      </c>
      <c r="N82" s="205" t="s">
        <v>58</v>
      </c>
      <c r="O82" s="205">
        <v>3</v>
      </c>
      <c r="P82" s="23"/>
      <c r="Q82" s="23">
        <f t="shared" si="2"/>
        <v>10.5</v>
      </c>
      <c r="R82" s="23" t="s">
        <v>1958</v>
      </c>
      <c r="S82" s="36" t="s">
        <v>1587</v>
      </c>
      <c r="T82" s="27" t="s">
        <v>32</v>
      </c>
      <c r="U82" s="43" t="s">
        <v>82</v>
      </c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 ht="15.75" customHeight="1">
      <c r="A83" s="20">
        <v>72</v>
      </c>
      <c r="B83" s="21" t="s">
        <v>24</v>
      </c>
      <c r="C83" s="22" t="s">
        <v>357</v>
      </c>
      <c r="D83" s="22" t="s">
        <v>197</v>
      </c>
      <c r="E83" s="22" t="s">
        <v>81</v>
      </c>
      <c r="F83" s="42"/>
      <c r="G83" s="24">
        <v>40744</v>
      </c>
      <c r="H83" s="25" t="s">
        <v>28</v>
      </c>
      <c r="I83" s="26" t="s">
        <v>29</v>
      </c>
      <c r="J83" s="43" t="s">
        <v>358</v>
      </c>
      <c r="K83" s="25">
        <v>7</v>
      </c>
      <c r="L83" s="204">
        <v>8</v>
      </c>
      <c r="M83" s="205">
        <v>0</v>
      </c>
      <c r="N83" s="205">
        <v>0</v>
      </c>
      <c r="O83" s="205">
        <v>2</v>
      </c>
      <c r="P83" s="42"/>
      <c r="Q83" s="23">
        <f t="shared" si="2"/>
        <v>10</v>
      </c>
      <c r="R83" s="23" t="s">
        <v>1958</v>
      </c>
      <c r="S83" s="43" t="s">
        <v>359</v>
      </c>
      <c r="T83" s="27" t="s">
        <v>32</v>
      </c>
      <c r="U83" s="43" t="s">
        <v>358</v>
      </c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15.75" customHeight="1">
      <c r="A84" s="20">
        <v>75</v>
      </c>
      <c r="B84" s="21" t="s">
        <v>24</v>
      </c>
      <c r="C84" s="37" t="s">
        <v>594</v>
      </c>
      <c r="D84" s="37" t="s">
        <v>44</v>
      </c>
      <c r="E84" s="37" t="s">
        <v>305</v>
      </c>
      <c r="F84" s="53"/>
      <c r="G84" s="75">
        <v>40889</v>
      </c>
      <c r="H84" s="25" t="s">
        <v>28</v>
      </c>
      <c r="I84" s="26" t="s">
        <v>29</v>
      </c>
      <c r="J84" s="37" t="s">
        <v>502</v>
      </c>
      <c r="K84" s="25">
        <v>7</v>
      </c>
      <c r="L84" s="202">
        <v>4</v>
      </c>
      <c r="M84" s="203">
        <v>0</v>
      </c>
      <c r="N84" s="203">
        <v>5</v>
      </c>
      <c r="O84" s="203">
        <v>1</v>
      </c>
      <c r="P84" s="53"/>
      <c r="Q84" s="23">
        <f t="shared" si="2"/>
        <v>10</v>
      </c>
      <c r="R84" s="23" t="s">
        <v>1958</v>
      </c>
      <c r="S84" s="37" t="s">
        <v>503</v>
      </c>
      <c r="T84" s="27" t="s">
        <v>32</v>
      </c>
      <c r="U84" s="37" t="s">
        <v>502</v>
      </c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ht="15.75" customHeight="1">
      <c r="A85" s="20">
        <v>73</v>
      </c>
      <c r="B85" s="105" t="s">
        <v>24</v>
      </c>
      <c r="C85" s="43" t="s">
        <v>815</v>
      </c>
      <c r="D85" s="43" t="s">
        <v>816</v>
      </c>
      <c r="E85" s="43" t="s">
        <v>567</v>
      </c>
      <c r="F85" s="53"/>
      <c r="G85" s="41">
        <v>40895</v>
      </c>
      <c r="H85" s="25" t="s">
        <v>28</v>
      </c>
      <c r="I85" s="26" t="s">
        <v>29</v>
      </c>
      <c r="J85" s="31" t="s">
        <v>41</v>
      </c>
      <c r="K85" s="25">
        <v>7</v>
      </c>
      <c r="L85" s="204">
        <v>7</v>
      </c>
      <c r="M85" s="205" t="s">
        <v>58</v>
      </c>
      <c r="N85" s="205">
        <v>0</v>
      </c>
      <c r="O85" s="205">
        <v>3</v>
      </c>
      <c r="P85" s="53"/>
      <c r="Q85" s="23">
        <f t="shared" si="2"/>
        <v>10</v>
      </c>
      <c r="R85" s="23" t="s">
        <v>1958</v>
      </c>
      <c r="S85" s="43" t="s">
        <v>42</v>
      </c>
      <c r="T85" s="27" t="s">
        <v>32</v>
      </c>
      <c r="U85" s="31" t="s">
        <v>41</v>
      </c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5.75" customHeight="1">
      <c r="A86" s="20">
        <v>74</v>
      </c>
      <c r="B86" s="21" t="s">
        <v>24</v>
      </c>
      <c r="C86" s="43" t="s">
        <v>513</v>
      </c>
      <c r="D86" s="43" t="s">
        <v>514</v>
      </c>
      <c r="E86" s="43" t="s">
        <v>515</v>
      </c>
      <c r="F86" s="27"/>
      <c r="G86" s="41">
        <v>40575</v>
      </c>
      <c r="H86" s="25" t="s">
        <v>28</v>
      </c>
      <c r="I86" s="26" t="s">
        <v>29</v>
      </c>
      <c r="J86" s="43" t="s">
        <v>516</v>
      </c>
      <c r="K86" s="25">
        <v>7</v>
      </c>
      <c r="L86" s="204">
        <v>6</v>
      </c>
      <c r="M86" s="205" t="s">
        <v>47</v>
      </c>
      <c r="N86" s="205">
        <v>3.5</v>
      </c>
      <c r="O86" s="205">
        <v>0</v>
      </c>
      <c r="P86" s="27"/>
      <c r="Q86" s="23">
        <f t="shared" si="2"/>
        <v>9.5</v>
      </c>
      <c r="R86" s="23" t="s">
        <v>1958</v>
      </c>
      <c r="S86" s="43" t="s">
        <v>517</v>
      </c>
      <c r="T86" s="27" t="s">
        <v>32</v>
      </c>
      <c r="U86" s="43" t="s">
        <v>516</v>
      </c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ht="15.75" customHeight="1">
      <c r="A87" s="20">
        <v>76</v>
      </c>
      <c r="B87" s="21" t="s">
        <v>24</v>
      </c>
      <c r="C87" s="43" t="s">
        <v>562</v>
      </c>
      <c r="D87" s="43" t="s">
        <v>563</v>
      </c>
      <c r="E87" s="43" t="s">
        <v>564</v>
      </c>
      <c r="F87" s="23"/>
      <c r="G87" s="65">
        <v>40624</v>
      </c>
      <c r="H87" s="25" t="s">
        <v>28</v>
      </c>
      <c r="I87" s="26" t="s">
        <v>29</v>
      </c>
      <c r="J87" s="43" t="s">
        <v>358</v>
      </c>
      <c r="K87" s="25">
        <v>7</v>
      </c>
      <c r="L87" s="204">
        <v>7</v>
      </c>
      <c r="M87" s="205">
        <v>0.5</v>
      </c>
      <c r="N87" s="205">
        <v>0</v>
      </c>
      <c r="O87" s="205">
        <v>2</v>
      </c>
      <c r="P87" s="25"/>
      <c r="Q87" s="23">
        <f t="shared" si="2"/>
        <v>9.5</v>
      </c>
      <c r="R87" s="23" t="s">
        <v>1958</v>
      </c>
      <c r="S87" s="43" t="s">
        <v>359</v>
      </c>
      <c r="T87" s="27" t="s">
        <v>32</v>
      </c>
      <c r="U87" s="43" t="s">
        <v>358</v>
      </c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5.75" customHeight="1">
      <c r="A88" s="20">
        <v>77</v>
      </c>
      <c r="B88" s="171" t="s">
        <v>24</v>
      </c>
      <c r="C88" s="77" t="s">
        <v>25</v>
      </c>
      <c r="D88" s="77" t="s">
        <v>33</v>
      </c>
      <c r="E88" s="77" t="s">
        <v>34</v>
      </c>
      <c r="F88" s="23"/>
      <c r="G88" s="30">
        <v>40705</v>
      </c>
      <c r="H88" s="25" t="s">
        <v>28</v>
      </c>
      <c r="I88" s="26" t="s">
        <v>29</v>
      </c>
      <c r="J88" s="77" t="s">
        <v>35</v>
      </c>
      <c r="K88" s="25">
        <v>7</v>
      </c>
      <c r="L88" s="204">
        <v>6</v>
      </c>
      <c r="M88" s="205">
        <v>1</v>
      </c>
      <c r="N88" s="205">
        <v>0</v>
      </c>
      <c r="O88" s="205">
        <v>2</v>
      </c>
      <c r="P88" s="23"/>
      <c r="Q88" s="23">
        <f t="shared" si="2"/>
        <v>9</v>
      </c>
      <c r="R88" s="23" t="s">
        <v>1958</v>
      </c>
      <c r="S88" s="77" t="s">
        <v>36</v>
      </c>
      <c r="T88" s="27" t="s">
        <v>32</v>
      </c>
      <c r="U88" s="77" t="s">
        <v>35</v>
      </c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5.75" customHeight="1">
      <c r="A89" s="20">
        <v>78</v>
      </c>
      <c r="B89" s="171" t="s">
        <v>24</v>
      </c>
      <c r="C89" s="22" t="s">
        <v>70</v>
      </c>
      <c r="D89" s="22" t="s">
        <v>71</v>
      </c>
      <c r="E89" s="22" t="s">
        <v>72</v>
      </c>
      <c r="F89" s="38"/>
      <c r="G89" s="41">
        <v>40522</v>
      </c>
      <c r="H89" s="25" t="s">
        <v>28</v>
      </c>
      <c r="I89" s="26" t="s">
        <v>29</v>
      </c>
      <c r="J89" s="43" t="s">
        <v>73</v>
      </c>
      <c r="K89" s="25">
        <v>7</v>
      </c>
      <c r="L89" s="204">
        <v>8</v>
      </c>
      <c r="M89" s="205">
        <v>0</v>
      </c>
      <c r="N89" s="205">
        <v>0</v>
      </c>
      <c r="O89" s="205">
        <v>1</v>
      </c>
      <c r="P89" s="40"/>
      <c r="Q89" s="23">
        <f t="shared" si="2"/>
        <v>9</v>
      </c>
      <c r="R89" s="23" t="s">
        <v>1958</v>
      </c>
      <c r="S89" s="36" t="s">
        <v>74</v>
      </c>
      <c r="T89" s="27" t="s">
        <v>32</v>
      </c>
      <c r="U89" s="43" t="s">
        <v>73</v>
      </c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15.75" customHeight="1">
      <c r="A90" s="20">
        <v>79</v>
      </c>
      <c r="B90" s="21" t="s">
        <v>24</v>
      </c>
      <c r="C90" s="36" t="s">
        <v>386</v>
      </c>
      <c r="D90" s="36" t="s">
        <v>197</v>
      </c>
      <c r="E90" s="36" t="s">
        <v>387</v>
      </c>
      <c r="F90" s="42"/>
      <c r="G90" s="41">
        <v>40751</v>
      </c>
      <c r="H90" s="25" t="s">
        <v>28</v>
      </c>
      <c r="I90" s="26" t="s">
        <v>29</v>
      </c>
      <c r="J90" s="43" t="s">
        <v>154</v>
      </c>
      <c r="K90" s="25">
        <v>7</v>
      </c>
      <c r="L90" s="204">
        <v>8</v>
      </c>
      <c r="M90" s="205">
        <v>0</v>
      </c>
      <c r="N90" s="205" t="s">
        <v>58</v>
      </c>
      <c r="O90" s="205">
        <v>1</v>
      </c>
      <c r="P90" s="42"/>
      <c r="Q90" s="23">
        <f t="shared" si="2"/>
        <v>9</v>
      </c>
      <c r="R90" s="23" t="s">
        <v>1958</v>
      </c>
      <c r="S90" s="43" t="s">
        <v>155</v>
      </c>
      <c r="T90" s="27" t="s">
        <v>32</v>
      </c>
      <c r="U90" s="43" t="s">
        <v>154</v>
      </c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ht="15.75" customHeight="1">
      <c r="A91" s="20">
        <v>80</v>
      </c>
      <c r="B91" s="105" t="s">
        <v>24</v>
      </c>
      <c r="C91" s="43" t="s">
        <v>784</v>
      </c>
      <c r="D91" s="43" t="s">
        <v>332</v>
      </c>
      <c r="E91" s="43" t="s">
        <v>302</v>
      </c>
      <c r="F91" s="27"/>
      <c r="G91" s="41">
        <v>40701</v>
      </c>
      <c r="H91" s="25" t="s">
        <v>28</v>
      </c>
      <c r="I91" s="26" t="s">
        <v>29</v>
      </c>
      <c r="J91" s="43" t="s">
        <v>785</v>
      </c>
      <c r="K91" s="25">
        <v>7</v>
      </c>
      <c r="L91" s="204">
        <v>3</v>
      </c>
      <c r="M91" s="205">
        <v>0.5</v>
      </c>
      <c r="N91" s="205">
        <v>3.5</v>
      </c>
      <c r="O91" s="205">
        <v>2</v>
      </c>
      <c r="P91" s="23"/>
      <c r="Q91" s="23">
        <f t="shared" si="2"/>
        <v>9</v>
      </c>
      <c r="R91" s="23" t="s">
        <v>1958</v>
      </c>
      <c r="S91" s="22" t="s">
        <v>786</v>
      </c>
      <c r="T91" s="27" t="s">
        <v>32</v>
      </c>
      <c r="U91" s="43" t="s">
        <v>785</v>
      </c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ht="15.75" customHeight="1">
      <c r="A92" s="20">
        <v>81</v>
      </c>
      <c r="B92" s="105" t="s">
        <v>24</v>
      </c>
      <c r="C92" s="43" t="s">
        <v>864</v>
      </c>
      <c r="D92" s="43" t="s">
        <v>210</v>
      </c>
      <c r="E92" s="43" t="s">
        <v>865</v>
      </c>
      <c r="F92" s="42"/>
      <c r="G92" s="24">
        <v>40769</v>
      </c>
      <c r="H92" s="25" t="s">
        <v>28</v>
      </c>
      <c r="I92" s="26" t="s">
        <v>29</v>
      </c>
      <c r="J92" s="43" t="s">
        <v>813</v>
      </c>
      <c r="K92" s="25">
        <v>7</v>
      </c>
      <c r="L92" s="204">
        <v>6</v>
      </c>
      <c r="M92" s="205">
        <v>0</v>
      </c>
      <c r="N92" s="205" t="s">
        <v>47</v>
      </c>
      <c r="O92" s="205">
        <v>3</v>
      </c>
      <c r="P92" s="42"/>
      <c r="Q92" s="23">
        <f t="shared" si="2"/>
        <v>9</v>
      </c>
      <c r="R92" s="23" t="s">
        <v>1958</v>
      </c>
      <c r="S92" s="22" t="s">
        <v>814</v>
      </c>
      <c r="T92" s="27" t="s">
        <v>32</v>
      </c>
      <c r="U92" s="43" t="s">
        <v>813</v>
      </c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ht="15.75" customHeight="1">
      <c r="A93" s="20">
        <v>82</v>
      </c>
      <c r="B93" s="21" t="s">
        <v>24</v>
      </c>
      <c r="C93" s="37" t="s">
        <v>138</v>
      </c>
      <c r="D93" s="37" t="s">
        <v>141</v>
      </c>
      <c r="E93" s="37" t="s">
        <v>140</v>
      </c>
      <c r="F93" s="38"/>
      <c r="G93" s="39">
        <v>40702</v>
      </c>
      <c r="H93" s="25" t="s">
        <v>28</v>
      </c>
      <c r="I93" s="26" t="s">
        <v>29</v>
      </c>
      <c r="J93" s="37" t="s">
        <v>57</v>
      </c>
      <c r="K93" s="25">
        <v>7</v>
      </c>
      <c r="L93" s="204">
        <v>5</v>
      </c>
      <c r="M93" s="205">
        <v>0.5</v>
      </c>
      <c r="N93" s="205">
        <v>0</v>
      </c>
      <c r="O93" s="205">
        <v>3</v>
      </c>
      <c r="P93" s="40"/>
      <c r="Q93" s="23">
        <f t="shared" si="2"/>
        <v>8.5</v>
      </c>
      <c r="R93" s="23" t="s">
        <v>1958</v>
      </c>
      <c r="S93" s="37" t="s">
        <v>59</v>
      </c>
      <c r="T93" s="27" t="s">
        <v>32</v>
      </c>
      <c r="U93" s="37" t="s">
        <v>57</v>
      </c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ht="15.75" customHeight="1">
      <c r="A94" s="20">
        <v>83</v>
      </c>
      <c r="B94" s="21" t="s">
        <v>24</v>
      </c>
      <c r="C94" s="36" t="s">
        <v>205</v>
      </c>
      <c r="D94" s="36" t="s">
        <v>206</v>
      </c>
      <c r="E94" s="36" t="s">
        <v>207</v>
      </c>
      <c r="F94" s="42"/>
      <c r="G94" s="41">
        <v>40776</v>
      </c>
      <c r="H94" s="25" t="s">
        <v>28</v>
      </c>
      <c r="I94" s="26" t="s">
        <v>29</v>
      </c>
      <c r="J94" s="43" t="s">
        <v>208</v>
      </c>
      <c r="K94" s="25">
        <v>7</v>
      </c>
      <c r="L94" s="204">
        <v>4</v>
      </c>
      <c r="M94" s="205">
        <v>0.5</v>
      </c>
      <c r="N94" s="205">
        <v>0</v>
      </c>
      <c r="O94" s="205">
        <v>4</v>
      </c>
      <c r="P94" s="42"/>
      <c r="Q94" s="23">
        <f t="shared" si="2"/>
        <v>8.5</v>
      </c>
      <c r="R94" s="23" t="s">
        <v>1958</v>
      </c>
      <c r="S94" s="43" t="s">
        <v>155</v>
      </c>
      <c r="T94" s="27" t="s">
        <v>32</v>
      </c>
      <c r="U94" s="43" t="s">
        <v>208</v>
      </c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ht="15.75" customHeight="1">
      <c r="A95" s="20">
        <v>84</v>
      </c>
      <c r="B95" s="21" t="s">
        <v>24</v>
      </c>
      <c r="C95" s="67" t="s">
        <v>297</v>
      </c>
      <c r="D95" s="67" t="s">
        <v>298</v>
      </c>
      <c r="E95" s="67" t="s">
        <v>299</v>
      </c>
      <c r="F95" s="42"/>
      <c r="G95" s="41">
        <v>40677</v>
      </c>
      <c r="H95" s="25" t="s">
        <v>28</v>
      </c>
      <c r="I95" s="26" t="s">
        <v>29</v>
      </c>
      <c r="J95" s="43" t="s">
        <v>78</v>
      </c>
      <c r="K95" s="25">
        <v>7</v>
      </c>
      <c r="L95" s="204">
        <v>5</v>
      </c>
      <c r="M95" s="205" t="s">
        <v>47</v>
      </c>
      <c r="N95" s="205">
        <v>3.5</v>
      </c>
      <c r="O95" s="205" t="s">
        <v>47</v>
      </c>
      <c r="P95" s="42"/>
      <c r="Q95" s="23">
        <f t="shared" si="2"/>
        <v>8.5</v>
      </c>
      <c r="R95" s="23" t="s">
        <v>1958</v>
      </c>
      <c r="S95" s="22" t="s">
        <v>249</v>
      </c>
      <c r="T95" s="27" t="s">
        <v>32</v>
      </c>
      <c r="U95" s="43" t="s">
        <v>78</v>
      </c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ht="15.75" customHeight="1">
      <c r="A96" s="20">
        <v>85</v>
      </c>
      <c r="B96" s="21" t="s">
        <v>24</v>
      </c>
      <c r="C96" s="37" t="s">
        <v>342</v>
      </c>
      <c r="D96" s="37" t="s">
        <v>343</v>
      </c>
      <c r="E96" s="37" t="s">
        <v>344</v>
      </c>
      <c r="F96" s="42"/>
      <c r="G96" s="39">
        <v>40597</v>
      </c>
      <c r="H96" s="42" t="s">
        <v>28</v>
      </c>
      <c r="I96" s="26" t="s">
        <v>29</v>
      </c>
      <c r="J96" s="37" t="s">
        <v>57</v>
      </c>
      <c r="K96" s="42">
        <v>7</v>
      </c>
      <c r="L96" s="204">
        <v>4</v>
      </c>
      <c r="M96" s="205">
        <v>0.5</v>
      </c>
      <c r="N96" s="205">
        <v>0</v>
      </c>
      <c r="O96" s="205">
        <v>4</v>
      </c>
      <c r="P96" s="42"/>
      <c r="Q96" s="23">
        <f t="shared" si="2"/>
        <v>8.5</v>
      </c>
      <c r="R96" s="23" t="s">
        <v>1958</v>
      </c>
      <c r="S96" s="37" t="s">
        <v>59</v>
      </c>
      <c r="T96" s="27" t="s">
        <v>32</v>
      </c>
      <c r="U96" s="37" t="s">
        <v>57</v>
      </c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ht="15.75" customHeight="1">
      <c r="A97" s="20">
        <v>86</v>
      </c>
      <c r="B97" s="21" t="s">
        <v>24</v>
      </c>
      <c r="C97" s="37" t="s">
        <v>360</v>
      </c>
      <c r="D97" s="37" t="s">
        <v>361</v>
      </c>
      <c r="E97" s="37" t="s">
        <v>240</v>
      </c>
      <c r="F97" s="23"/>
      <c r="G97" s="41">
        <v>40613</v>
      </c>
      <c r="H97" s="42" t="s">
        <v>28</v>
      </c>
      <c r="I97" s="26" t="s">
        <v>29</v>
      </c>
      <c r="J97" s="43" t="s">
        <v>186</v>
      </c>
      <c r="K97" s="42">
        <v>7</v>
      </c>
      <c r="L97" s="204">
        <v>5</v>
      </c>
      <c r="M97" s="205" t="s">
        <v>58</v>
      </c>
      <c r="N97" s="205">
        <v>3.5</v>
      </c>
      <c r="O97" s="205" t="s">
        <v>58</v>
      </c>
      <c r="P97" s="23"/>
      <c r="Q97" s="23">
        <f t="shared" si="2"/>
        <v>8.5</v>
      </c>
      <c r="R97" s="23" t="s">
        <v>1958</v>
      </c>
      <c r="S97" s="43" t="s">
        <v>187</v>
      </c>
      <c r="T97" s="27" t="s">
        <v>32</v>
      </c>
      <c r="U97" s="43" t="s">
        <v>186</v>
      </c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ht="15.75" customHeight="1">
      <c r="A98" s="20">
        <v>87</v>
      </c>
      <c r="B98" s="21" t="s">
        <v>24</v>
      </c>
      <c r="C98" s="36" t="s">
        <v>388</v>
      </c>
      <c r="D98" s="36" t="s">
        <v>332</v>
      </c>
      <c r="E98" s="36" t="s">
        <v>45</v>
      </c>
      <c r="F98" s="42"/>
      <c r="G98" s="41">
        <v>40654</v>
      </c>
      <c r="H98" s="25" t="s">
        <v>28</v>
      </c>
      <c r="I98" s="26" t="s">
        <v>29</v>
      </c>
      <c r="J98" s="43" t="s">
        <v>278</v>
      </c>
      <c r="K98" s="25">
        <v>7</v>
      </c>
      <c r="L98" s="204">
        <v>6</v>
      </c>
      <c r="M98" s="205">
        <v>1.5</v>
      </c>
      <c r="N98" s="205" t="s">
        <v>47</v>
      </c>
      <c r="O98" s="205">
        <v>1</v>
      </c>
      <c r="P98" s="42"/>
      <c r="Q98" s="23">
        <f t="shared" si="2"/>
        <v>8.5</v>
      </c>
      <c r="R98" s="23" t="s">
        <v>1958</v>
      </c>
      <c r="S98" s="43" t="s">
        <v>279</v>
      </c>
      <c r="T98" s="27" t="s">
        <v>32</v>
      </c>
      <c r="U98" s="43" t="s">
        <v>278</v>
      </c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ht="15.75" customHeight="1">
      <c r="A99" s="20">
        <v>88</v>
      </c>
      <c r="B99" s="21" t="s">
        <v>24</v>
      </c>
      <c r="C99" s="43" t="s">
        <v>439</v>
      </c>
      <c r="D99" s="43" t="s">
        <v>361</v>
      </c>
      <c r="E99" s="43" t="s">
        <v>440</v>
      </c>
      <c r="F99" s="27"/>
      <c r="G99" s="24" t="s">
        <v>441</v>
      </c>
      <c r="H99" s="25" t="s">
        <v>28</v>
      </c>
      <c r="I99" s="26" t="s">
        <v>29</v>
      </c>
      <c r="J99" s="43" t="s">
        <v>358</v>
      </c>
      <c r="K99" s="25">
        <v>7</v>
      </c>
      <c r="L99" s="204">
        <v>4</v>
      </c>
      <c r="M99" s="205">
        <v>0.5</v>
      </c>
      <c r="N99" s="205" t="s">
        <v>47</v>
      </c>
      <c r="O99" s="205">
        <v>4</v>
      </c>
      <c r="P99" s="42"/>
      <c r="Q99" s="23">
        <f t="shared" si="2"/>
        <v>8.5</v>
      </c>
      <c r="R99" s="23" t="s">
        <v>1958</v>
      </c>
      <c r="S99" s="43" t="s">
        <v>359</v>
      </c>
      <c r="T99" s="27" t="s">
        <v>32</v>
      </c>
      <c r="U99" s="43" t="s">
        <v>358</v>
      </c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5.75" customHeight="1">
      <c r="A100" s="20">
        <v>89</v>
      </c>
      <c r="B100" s="21" t="s">
        <v>24</v>
      </c>
      <c r="C100" s="77" t="s">
        <v>472</v>
      </c>
      <c r="D100" s="77" t="s">
        <v>377</v>
      </c>
      <c r="E100" s="77" t="s">
        <v>265</v>
      </c>
      <c r="F100" s="42"/>
      <c r="G100" s="44">
        <v>40626</v>
      </c>
      <c r="H100" s="25" t="s">
        <v>28</v>
      </c>
      <c r="I100" s="26" t="s">
        <v>29</v>
      </c>
      <c r="J100" s="43" t="s">
        <v>270</v>
      </c>
      <c r="K100" s="25">
        <v>7</v>
      </c>
      <c r="L100" s="204" t="s">
        <v>58</v>
      </c>
      <c r="M100" s="205" t="s">
        <v>58</v>
      </c>
      <c r="N100" s="205">
        <v>8.5</v>
      </c>
      <c r="O100" s="205" t="s">
        <v>58</v>
      </c>
      <c r="P100" s="42"/>
      <c r="Q100" s="23">
        <f t="shared" si="2"/>
        <v>8.5</v>
      </c>
      <c r="R100" s="23" t="s">
        <v>1958</v>
      </c>
      <c r="S100" s="55" t="s">
        <v>271</v>
      </c>
      <c r="T100" s="27" t="s">
        <v>32</v>
      </c>
      <c r="U100" s="43" t="s">
        <v>270</v>
      </c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15.75" customHeight="1">
      <c r="A101" s="20">
        <v>90</v>
      </c>
      <c r="B101" s="21" t="s">
        <v>24</v>
      </c>
      <c r="C101" s="43" t="s">
        <v>540</v>
      </c>
      <c r="D101" s="43" t="s">
        <v>529</v>
      </c>
      <c r="E101" s="43" t="s">
        <v>541</v>
      </c>
      <c r="F101" s="32"/>
      <c r="G101" s="76">
        <v>40718</v>
      </c>
      <c r="H101" s="25" t="s">
        <v>28</v>
      </c>
      <c r="I101" s="26" t="s">
        <v>29</v>
      </c>
      <c r="J101" s="43" t="s">
        <v>68</v>
      </c>
      <c r="K101" s="25">
        <v>7</v>
      </c>
      <c r="L101" s="204">
        <v>7</v>
      </c>
      <c r="M101" s="205">
        <v>0.5</v>
      </c>
      <c r="N101" s="205">
        <v>0</v>
      </c>
      <c r="O101" s="205">
        <v>1</v>
      </c>
      <c r="P101" s="42"/>
      <c r="Q101" s="23">
        <f t="shared" ref="Q101:Q132" si="3">SUM(L101:P101)</f>
        <v>8.5</v>
      </c>
      <c r="R101" s="23" t="s">
        <v>1958</v>
      </c>
      <c r="S101" s="43" t="s">
        <v>69</v>
      </c>
      <c r="T101" s="27" t="s">
        <v>32</v>
      </c>
      <c r="U101" s="43" t="s">
        <v>68</v>
      </c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ht="15.75" customHeight="1">
      <c r="A102" s="20">
        <v>91</v>
      </c>
      <c r="B102" s="21" t="s">
        <v>24</v>
      </c>
      <c r="C102" s="43" t="s">
        <v>553</v>
      </c>
      <c r="D102" s="43" t="s">
        <v>210</v>
      </c>
      <c r="E102" s="43" t="s">
        <v>554</v>
      </c>
      <c r="F102" s="23"/>
      <c r="G102" s="41">
        <v>40600</v>
      </c>
      <c r="H102" s="25" t="s">
        <v>28</v>
      </c>
      <c r="I102" s="26" t="s">
        <v>29</v>
      </c>
      <c r="J102" s="43" t="s">
        <v>73</v>
      </c>
      <c r="K102" s="25">
        <v>7</v>
      </c>
      <c r="L102" s="204">
        <v>6.5</v>
      </c>
      <c r="M102" s="205">
        <v>0</v>
      </c>
      <c r="N102" s="205">
        <v>0</v>
      </c>
      <c r="O102" s="205">
        <v>2</v>
      </c>
      <c r="P102" s="42"/>
      <c r="Q102" s="23">
        <f t="shared" si="3"/>
        <v>8.5</v>
      </c>
      <c r="R102" s="23" t="s">
        <v>1958</v>
      </c>
      <c r="S102" s="36" t="s">
        <v>74</v>
      </c>
      <c r="T102" s="27" t="s">
        <v>32</v>
      </c>
      <c r="U102" s="43" t="s">
        <v>73</v>
      </c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ht="15.75" customHeight="1">
      <c r="A103" s="20">
        <v>92</v>
      </c>
      <c r="B103" s="171" t="s">
        <v>24</v>
      </c>
      <c r="C103" s="36" t="s">
        <v>612</v>
      </c>
      <c r="D103" s="36" t="s">
        <v>613</v>
      </c>
      <c r="E103" s="36" t="s">
        <v>614</v>
      </c>
      <c r="F103" s="25"/>
      <c r="G103" s="41">
        <v>40469</v>
      </c>
      <c r="H103" s="25" t="s">
        <v>28</v>
      </c>
      <c r="I103" s="26" t="s">
        <v>29</v>
      </c>
      <c r="J103" s="43" t="s">
        <v>178</v>
      </c>
      <c r="K103" s="25">
        <v>7</v>
      </c>
      <c r="L103" s="204">
        <v>5</v>
      </c>
      <c r="M103" s="205">
        <v>0.5</v>
      </c>
      <c r="N103" s="205">
        <v>0</v>
      </c>
      <c r="O103" s="205">
        <v>3</v>
      </c>
      <c r="P103" s="25"/>
      <c r="Q103" s="23">
        <f t="shared" si="3"/>
        <v>8.5</v>
      </c>
      <c r="R103" s="23" t="s">
        <v>1958</v>
      </c>
      <c r="S103" s="36" t="s">
        <v>83</v>
      </c>
      <c r="T103" s="27" t="s">
        <v>32</v>
      </c>
      <c r="U103" s="43" t="s">
        <v>178</v>
      </c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ht="15.75" customHeight="1">
      <c r="A104" s="20">
        <v>93</v>
      </c>
      <c r="B104" s="171" t="s">
        <v>24</v>
      </c>
      <c r="C104" s="77" t="s">
        <v>711</v>
      </c>
      <c r="D104" s="77" t="s">
        <v>712</v>
      </c>
      <c r="E104" s="77" t="s">
        <v>713</v>
      </c>
      <c r="F104" s="23"/>
      <c r="G104" s="81">
        <v>40842</v>
      </c>
      <c r="H104" s="25" t="s">
        <v>28</v>
      </c>
      <c r="I104" s="26" t="s">
        <v>29</v>
      </c>
      <c r="J104" s="77" t="s">
        <v>78</v>
      </c>
      <c r="K104" s="25">
        <v>7</v>
      </c>
      <c r="L104" s="204">
        <v>8</v>
      </c>
      <c r="M104" s="205">
        <v>0</v>
      </c>
      <c r="N104" s="205" t="s">
        <v>58</v>
      </c>
      <c r="O104" s="205">
        <v>0.5</v>
      </c>
      <c r="P104" s="42"/>
      <c r="Q104" s="23">
        <f t="shared" si="3"/>
        <v>8.5</v>
      </c>
      <c r="R104" s="23" t="s">
        <v>1958</v>
      </c>
      <c r="S104" s="77" t="s">
        <v>36</v>
      </c>
      <c r="T104" s="27" t="s">
        <v>32</v>
      </c>
      <c r="U104" s="77" t="s">
        <v>78</v>
      </c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ht="15.75" customHeight="1">
      <c r="A105" s="20">
        <v>94</v>
      </c>
      <c r="B105" s="171" t="s">
        <v>24</v>
      </c>
      <c r="C105" s="36" t="s">
        <v>719</v>
      </c>
      <c r="D105" s="36" t="s">
        <v>76</v>
      </c>
      <c r="E105" s="36" t="s">
        <v>720</v>
      </c>
      <c r="F105" s="38"/>
      <c r="G105" s="41">
        <v>40677</v>
      </c>
      <c r="H105" s="25" t="s">
        <v>28</v>
      </c>
      <c r="I105" s="26" t="s">
        <v>29</v>
      </c>
      <c r="J105" s="43" t="s">
        <v>96</v>
      </c>
      <c r="K105" s="25">
        <v>7</v>
      </c>
      <c r="L105" s="204">
        <v>4.5</v>
      </c>
      <c r="M105" s="205">
        <v>2</v>
      </c>
      <c r="N105" s="205">
        <v>0</v>
      </c>
      <c r="O105" s="205">
        <v>2</v>
      </c>
      <c r="P105" s="40"/>
      <c r="Q105" s="23">
        <f t="shared" si="3"/>
        <v>8.5</v>
      </c>
      <c r="R105" s="23" t="s">
        <v>1958</v>
      </c>
      <c r="S105" s="22" t="s">
        <v>97</v>
      </c>
      <c r="T105" s="27" t="s">
        <v>32</v>
      </c>
      <c r="U105" s="43" t="s">
        <v>96</v>
      </c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5.75" customHeight="1">
      <c r="A106" s="20">
        <v>95</v>
      </c>
      <c r="B106" s="105" t="s">
        <v>24</v>
      </c>
      <c r="C106" s="22" t="s">
        <v>824</v>
      </c>
      <c r="D106" s="22" t="s">
        <v>825</v>
      </c>
      <c r="E106" s="22" t="s">
        <v>483</v>
      </c>
      <c r="F106" s="25"/>
      <c r="G106" s="41">
        <v>40551</v>
      </c>
      <c r="H106" s="25" t="s">
        <v>28</v>
      </c>
      <c r="I106" s="26" t="s">
        <v>29</v>
      </c>
      <c r="J106" s="43" t="s">
        <v>262</v>
      </c>
      <c r="K106" s="25">
        <v>7</v>
      </c>
      <c r="L106" s="204">
        <v>3.5</v>
      </c>
      <c r="M106" s="205">
        <v>0</v>
      </c>
      <c r="N106" s="205">
        <v>0</v>
      </c>
      <c r="O106" s="205">
        <v>5</v>
      </c>
      <c r="P106" s="25"/>
      <c r="Q106" s="23">
        <f t="shared" si="3"/>
        <v>8.5</v>
      </c>
      <c r="R106" s="23" t="s">
        <v>1958</v>
      </c>
      <c r="S106" s="22" t="s">
        <v>263</v>
      </c>
      <c r="T106" s="27" t="s">
        <v>32</v>
      </c>
      <c r="U106" s="43" t="s">
        <v>262</v>
      </c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5.75" customHeight="1">
      <c r="A107" s="20">
        <v>96</v>
      </c>
      <c r="B107" s="105" t="s">
        <v>24</v>
      </c>
      <c r="C107" s="86" t="s">
        <v>836</v>
      </c>
      <c r="D107" s="77" t="s">
        <v>837</v>
      </c>
      <c r="E107" s="77" t="s">
        <v>302</v>
      </c>
      <c r="F107" s="42"/>
      <c r="G107" s="41">
        <v>40875</v>
      </c>
      <c r="H107" s="25" t="s">
        <v>28</v>
      </c>
      <c r="I107" s="26" t="s">
        <v>29</v>
      </c>
      <c r="J107" s="43" t="s">
        <v>390</v>
      </c>
      <c r="K107" s="25">
        <v>7</v>
      </c>
      <c r="L107" s="204">
        <v>5</v>
      </c>
      <c r="M107" s="205">
        <v>0.5</v>
      </c>
      <c r="N107" s="205">
        <v>0</v>
      </c>
      <c r="O107" s="205">
        <v>3</v>
      </c>
      <c r="P107" s="42"/>
      <c r="Q107" s="23">
        <f t="shared" si="3"/>
        <v>8.5</v>
      </c>
      <c r="R107" s="23" t="s">
        <v>1958</v>
      </c>
      <c r="S107" s="22" t="s">
        <v>391</v>
      </c>
      <c r="T107" s="27" t="s">
        <v>32</v>
      </c>
      <c r="U107" s="43" t="s">
        <v>390</v>
      </c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5.75" customHeight="1">
      <c r="A108" s="20">
        <v>97</v>
      </c>
      <c r="B108" s="105" t="s">
        <v>24</v>
      </c>
      <c r="C108" s="43" t="s">
        <v>843</v>
      </c>
      <c r="D108" s="43" t="s">
        <v>147</v>
      </c>
      <c r="E108" s="43" t="s">
        <v>844</v>
      </c>
      <c r="F108" s="42"/>
      <c r="G108" s="41">
        <v>40892</v>
      </c>
      <c r="H108" s="25" t="s">
        <v>28</v>
      </c>
      <c r="I108" s="26" t="s">
        <v>29</v>
      </c>
      <c r="J108" s="43" t="s">
        <v>101</v>
      </c>
      <c r="K108" s="25">
        <v>7</v>
      </c>
      <c r="L108" s="204">
        <v>6</v>
      </c>
      <c r="M108" s="205">
        <v>0.5</v>
      </c>
      <c r="N108" s="205">
        <v>0</v>
      </c>
      <c r="O108" s="205">
        <v>2</v>
      </c>
      <c r="P108" s="42"/>
      <c r="Q108" s="23">
        <f t="shared" si="3"/>
        <v>8.5</v>
      </c>
      <c r="R108" s="23" t="s">
        <v>1958</v>
      </c>
      <c r="S108" s="43" t="s">
        <v>102</v>
      </c>
      <c r="T108" s="27" t="s">
        <v>32</v>
      </c>
      <c r="U108" s="43" t="s">
        <v>101</v>
      </c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5.75" customHeight="1">
      <c r="A109" s="20">
        <v>98</v>
      </c>
      <c r="B109" s="105" t="s">
        <v>24</v>
      </c>
      <c r="C109" s="43" t="s">
        <v>858</v>
      </c>
      <c r="D109" s="43" t="s">
        <v>253</v>
      </c>
      <c r="E109" s="43" t="s">
        <v>655</v>
      </c>
      <c r="F109" s="42"/>
      <c r="G109" s="44">
        <v>40801</v>
      </c>
      <c r="H109" s="25" t="s">
        <v>28</v>
      </c>
      <c r="I109" s="26" t="s">
        <v>29</v>
      </c>
      <c r="J109" s="31" t="s">
        <v>41</v>
      </c>
      <c r="K109" s="25">
        <v>7</v>
      </c>
      <c r="L109" s="204">
        <v>2.5</v>
      </c>
      <c r="M109" s="205">
        <v>0</v>
      </c>
      <c r="N109" s="205">
        <v>1</v>
      </c>
      <c r="O109" s="205">
        <v>5</v>
      </c>
      <c r="P109" s="42"/>
      <c r="Q109" s="23">
        <f t="shared" si="3"/>
        <v>8.5</v>
      </c>
      <c r="R109" s="23" t="s">
        <v>1958</v>
      </c>
      <c r="S109" s="43" t="s">
        <v>42</v>
      </c>
      <c r="T109" s="27" t="s">
        <v>32</v>
      </c>
      <c r="U109" s="31" t="s">
        <v>41</v>
      </c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5.75" customHeight="1">
      <c r="A110" s="20">
        <v>99</v>
      </c>
      <c r="B110" s="105" t="s">
        <v>24</v>
      </c>
      <c r="C110" s="36" t="s">
        <v>881</v>
      </c>
      <c r="D110" s="36" t="s">
        <v>882</v>
      </c>
      <c r="E110" s="36" t="s">
        <v>190</v>
      </c>
      <c r="F110" s="53"/>
      <c r="G110" s="41">
        <v>40662</v>
      </c>
      <c r="H110" s="25" t="s">
        <v>28</v>
      </c>
      <c r="I110" s="26" t="s">
        <v>29</v>
      </c>
      <c r="J110" s="43" t="s">
        <v>883</v>
      </c>
      <c r="K110" s="25">
        <v>7</v>
      </c>
      <c r="L110" s="204">
        <v>7.5</v>
      </c>
      <c r="M110" s="205" t="s">
        <v>58</v>
      </c>
      <c r="N110" s="205">
        <v>0</v>
      </c>
      <c r="O110" s="205">
        <v>1</v>
      </c>
      <c r="P110" s="53"/>
      <c r="Q110" s="23">
        <f t="shared" si="3"/>
        <v>8.5</v>
      </c>
      <c r="R110" s="23" t="s">
        <v>1958</v>
      </c>
      <c r="S110" s="43" t="s">
        <v>884</v>
      </c>
      <c r="T110" s="27" t="s">
        <v>32</v>
      </c>
      <c r="U110" s="43" t="s">
        <v>883</v>
      </c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5.75" customHeight="1">
      <c r="A111" s="20">
        <v>100</v>
      </c>
      <c r="B111" s="21" t="s">
        <v>24</v>
      </c>
      <c r="C111" s="36" t="s">
        <v>275</v>
      </c>
      <c r="D111" s="36" t="s">
        <v>276</v>
      </c>
      <c r="E111" s="36" t="s">
        <v>277</v>
      </c>
      <c r="F111" s="42"/>
      <c r="G111" s="41">
        <v>40570</v>
      </c>
      <c r="H111" s="25" t="s">
        <v>28</v>
      </c>
      <c r="I111" s="26" t="s">
        <v>29</v>
      </c>
      <c r="J111" s="43" t="s">
        <v>278</v>
      </c>
      <c r="K111" s="25">
        <v>7</v>
      </c>
      <c r="L111" s="204">
        <v>4</v>
      </c>
      <c r="M111" s="205" t="s">
        <v>58</v>
      </c>
      <c r="N111" s="205" t="s">
        <v>58</v>
      </c>
      <c r="O111" s="205">
        <v>4</v>
      </c>
      <c r="P111" s="42"/>
      <c r="Q111" s="23">
        <f t="shared" si="3"/>
        <v>8</v>
      </c>
      <c r="R111" s="23" t="s">
        <v>1958</v>
      </c>
      <c r="S111" s="43" t="s">
        <v>279</v>
      </c>
      <c r="T111" s="27" t="s">
        <v>32</v>
      </c>
      <c r="U111" s="43" t="s">
        <v>278</v>
      </c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5.75" customHeight="1">
      <c r="A112" s="20">
        <v>101</v>
      </c>
      <c r="B112" s="171" t="s">
        <v>24</v>
      </c>
      <c r="C112" s="54" t="s">
        <v>362</v>
      </c>
      <c r="D112" s="54" t="s">
        <v>251</v>
      </c>
      <c r="E112" s="36" t="s">
        <v>363</v>
      </c>
      <c r="F112" s="38"/>
      <c r="G112" s="41">
        <v>40626</v>
      </c>
      <c r="H112" s="25" t="s">
        <v>28</v>
      </c>
      <c r="I112" s="26" t="s">
        <v>29</v>
      </c>
      <c r="J112" s="43" t="s">
        <v>364</v>
      </c>
      <c r="K112" s="25">
        <v>7</v>
      </c>
      <c r="L112" s="204">
        <v>7</v>
      </c>
      <c r="M112" s="205">
        <v>0</v>
      </c>
      <c r="N112" s="205" t="s">
        <v>47</v>
      </c>
      <c r="O112" s="205">
        <v>1</v>
      </c>
      <c r="P112" s="40"/>
      <c r="Q112" s="23">
        <f t="shared" si="3"/>
        <v>8</v>
      </c>
      <c r="R112" s="23" t="s">
        <v>1958</v>
      </c>
      <c r="S112" s="67" t="s">
        <v>365</v>
      </c>
      <c r="T112" s="27" t="s">
        <v>32</v>
      </c>
      <c r="U112" s="43" t="s">
        <v>364</v>
      </c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5.75" customHeight="1">
      <c r="A113" s="20">
        <v>102</v>
      </c>
      <c r="B113" s="171" t="s">
        <v>24</v>
      </c>
      <c r="C113" s="22" t="s">
        <v>417</v>
      </c>
      <c r="D113" s="22" t="s">
        <v>276</v>
      </c>
      <c r="E113" s="22" t="s">
        <v>311</v>
      </c>
      <c r="F113" s="38"/>
      <c r="G113" s="41">
        <v>40651</v>
      </c>
      <c r="H113" s="25" t="s">
        <v>28</v>
      </c>
      <c r="I113" s="26" t="s">
        <v>29</v>
      </c>
      <c r="J113" s="43" t="s">
        <v>46</v>
      </c>
      <c r="K113" s="25">
        <v>7</v>
      </c>
      <c r="L113" s="204">
        <v>5</v>
      </c>
      <c r="M113" s="205" t="s">
        <v>58</v>
      </c>
      <c r="N113" s="205">
        <v>0</v>
      </c>
      <c r="O113" s="205">
        <v>3</v>
      </c>
      <c r="P113" s="40"/>
      <c r="Q113" s="23">
        <f t="shared" si="3"/>
        <v>8</v>
      </c>
      <c r="R113" s="23" t="s">
        <v>1958</v>
      </c>
      <c r="S113" s="77" t="s">
        <v>48</v>
      </c>
      <c r="T113" s="27" t="s">
        <v>32</v>
      </c>
      <c r="U113" s="43" t="s">
        <v>46</v>
      </c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15.75" customHeight="1">
      <c r="A114" s="20">
        <v>103</v>
      </c>
      <c r="B114" s="21" t="s">
        <v>24</v>
      </c>
      <c r="C114" s="37" t="s">
        <v>608</v>
      </c>
      <c r="D114" s="37" t="s">
        <v>609</v>
      </c>
      <c r="E114" s="37" t="s">
        <v>576</v>
      </c>
      <c r="F114" s="23"/>
      <c r="G114" s="75">
        <v>40771</v>
      </c>
      <c r="H114" s="25" t="s">
        <v>28</v>
      </c>
      <c r="I114" s="26" t="s">
        <v>29</v>
      </c>
      <c r="J114" s="37" t="s">
        <v>502</v>
      </c>
      <c r="K114" s="25">
        <v>7</v>
      </c>
      <c r="L114" s="204">
        <v>2.5</v>
      </c>
      <c r="M114" s="205">
        <v>2</v>
      </c>
      <c r="N114" s="205">
        <v>3.5</v>
      </c>
      <c r="O114" s="205" t="s">
        <v>58</v>
      </c>
      <c r="P114" s="23"/>
      <c r="Q114" s="23">
        <f t="shared" si="3"/>
        <v>8</v>
      </c>
      <c r="R114" s="23" t="s">
        <v>1958</v>
      </c>
      <c r="S114" s="37" t="s">
        <v>503</v>
      </c>
      <c r="T114" s="27" t="s">
        <v>32</v>
      </c>
      <c r="U114" s="37" t="s">
        <v>502</v>
      </c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ht="15.75" customHeight="1">
      <c r="A115" s="20">
        <v>104</v>
      </c>
      <c r="B115" s="105" t="s">
        <v>24</v>
      </c>
      <c r="C115" s="77" t="s">
        <v>767</v>
      </c>
      <c r="D115" s="77" t="s">
        <v>457</v>
      </c>
      <c r="E115" s="77" t="s">
        <v>277</v>
      </c>
      <c r="F115" s="38"/>
      <c r="G115" s="44">
        <v>40522</v>
      </c>
      <c r="H115" s="25" t="s">
        <v>28</v>
      </c>
      <c r="I115" s="26" t="s">
        <v>29</v>
      </c>
      <c r="J115" s="43" t="s">
        <v>270</v>
      </c>
      <c r="K115" s="25">
        <v>7</v>
      </c>
      <c r="L115" s="204">
        <v>8</v>
      </c>
      <c r="M115" s="205" t="s">
        <v>58</v>
      </c>
      <c r="N115" s="205">
        <v>0</v>
      </c>
      <c r="O115" s="205" t="s">
        <v>58</v>
      </c>
      <c r="P115" s="40"/>
      <c r="Q115" s="23">
        <f t="shared" si="3"/>
        <v>8</v>
      </c>
      <c r="R115" s="23" t="s">
        <v>1958</v>
      </c>
      <c r="S115" s="55" t="s">
        <v>271</v>
      </c>
      <c r="T115" s="27" t="s">
        <v>32</v>
      </c>
      <c r="U115" s="43" t="s">
        <v>270</v>
      </c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5.75" customHeight="1">
      <c r="A116" s="20">
        <v>105</v>
      </c>
      <c r="B116" s="105" t="s">
        <v>24</v>
      </c>
      <c r="C116" s="43" t="s">
        <v>826</v>
      </c>
      <c r="D116" s="43" t="s">
        <v>727</v>
      </c>
      <c r="E116" s="43" t="s">
        <v>829</v>
      </c>
      <c r="F116" s="38"/>
      <c r="G116" s="24">
        <v>40891</v>
      </c>
      <c r="H116" s="25" t="s">
        <v>28</v>
      </c>
      <c r="I116" s="26" t="s">
        <v>29</v>
      </c>
      <c r="J116" s="43" t="s">
        <v>101</v>
      </c>
      <c r="K116" s="25">
        <v>7</v>
      </c>
      <c r="L116" s="204">
        <v>3</v>
      </c>
      <c r="M116" s="205">
        <v>0</v>
      </c>
      <c r="N116" s="205">
        <v>5</v>
      </c>
      <c r="O116" s="205">
        <v>0</v>
      </c>
      <c r="P116" s="40"/>
      <c r="Q116" s="23">
        <f t="shared" si="3"/>
        <v>8</v>
      </c>
      <c r="R116" s="23" t="s">
        <v>1958</v>
      </c>
      <c r="S116" s="43" t="s">
        <v>830</v>
      </c>
      <c r="T116" s="27" t="s">
        <v>32</v>
      </c>
      <c r="U116" s="43" t="s">
        <v>101</v>
      </c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ht="15.75" customHeight="1">
      <c r="A117" s="20">
        <v>106</v>
      </c>
      <c r="B117" s="21" t="s">
        <v>24</v>
      </c>
      <c r="C117" s="43" t="s">
        <v>149</v>
      </c>
      <c r="D117" s="43" t="s">
        <v>150</v>
      </c>
      <c r="E117" s="43" t="s">
        <v>151</v>
      </c>
      <c r="F117" s="27"/>
      <c r="G117" s="41">
        <v>40881</v>
      </c>
      <c r="H117" s="25" t="s">
        <v>28</v>
      </c>
      <c r="I117" s="26" t="s">
        <v>29</v>
      </c>
      <c r="J117" s="43" t="s">
        <v>78</v>
      </c>
      <c r="K117" s="25">
        <v>7</v>
      </c>
      <c r="L117" s="204">
        <v>5.5</v>
      </c>
      <c r="M117" s="205">
        <v>1</v>
      </c>
      <c r="N117" s="205">
        <v>0</v>
      </c>
      <c r="O117" s="205">
        <v>1</v>
      </c>
      <c r="P117" s="27"/>
      <c r="Q117" s="23">
        <f t="shared" si="3"/>
        <v>7.5</v>
      </c>
      <c r="R117" s="23" t="s">
        <v>1958</v>
      </c>
      <c r="S117" s="22" t="s">
        <v>145</v>
      </c>
      <c r="T117" s="27" t="s">
        <v>32</v>
      </c>
      <c r="U117" s="43" t="s">
        <v>78</v>
      </c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15.75" customHeight="1">
      <c r="A118" s="20">
        <v>107</v>
      </c>
      <c r="B118" s="21" t="s">
        <v>24</v>
      </c>
      <c r="C118" s="36" t="s">
        <v>149</v>
      </c>
      <c r="D118" s="36" t="s">
        <v>152</v>
      </c>
      <c r="E118" s="36" t="s">
        <v>153</v>
      </c>
      <c r="F118" s="38"/>
      <c r="G118" s="41">
        <v>40872</v>
      </c>
      <c r="H118" s="25" t="s">
        <v>28</v>
      </c>
      <c r="I118" s="26" t="s">
        <v>29</v>
      </c>
      <c r="J118" s="43" t="s">
        <v>154</v>
      </c>
      <c r="K118" s="25">
        <v>7</v>
      </c>
      <c r="L118" s="204">
        <v>5</v>
      </c>
      <c r="M118" s="205">
        <v>1.5</v>
      </c>
      <c r="N118" s="205">
        <v>0</v>
      </c>
      <c r="O118" s="205">
        <v>1</v>
      </c>
      <c r="P118" s="40"/>
      <c r="Q118" s="23">
        <f t="shared" si="3"/>
        <v>7.5</v>
      </c>
      <c r="R118" s="23" t="s">
        <v>1958</v>
      </c>
      <c r="S118" s="22" t="s">
        <v>155</v>
      </c>
      <c r="T118" s="27" t="s">
        <v>32</v>
      </c>
      <c r="U118" s="43" t="s">
        <v>154</v>
      </c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31" ht="15.75" customHeight="1">
      <c r="A119" s="20">
        <v>108</v>
      </c>
      <c r="B119" s="171" t="s">
        <v>24</v>
      </c>
      <c r="C119" s="43" t="s">
        <v>293</v>
      </c>
      <c r="D119" s="43" t="s">
        <v>296</v>
      </c>
      <c r="E119" s="43" t="s">
        <v>86</v>
      </c>
      <c r="F119" s="42"/>
      <c r="G119" s="41">
        <v>40850</v>
      </c>
      <c r="H119" s="25" t="s">
        <v>28</v>
      </c>
      <c r="I119" s="26" t="s">
        <v>29</v>
      </c>
      <c r="J119" s="43" t="s">
        <v>46</v>
      </c>
      <c r="K119" s="25">
        <v>7</v>
      </c>
      <c r="L119" s="204">
        <v>5</v>
      </c>
      <c r="M119" s="205">
        <v>1.5</v>
      </c>
      <c r="N119" s="205" t="s">
        <v>58</v>
      </c>
      <c r="O119" s="205">
        <v>1</v>
      </c>
      <c r="P119" s="25"/>
      <c r="Q119" s="23">
        <f t="shared" si="3"/>
        <v>7.5</v>
      </c>
      <c r="R119" s="23" t="s">
        <v>1958</v>
      </c>
      <c r="S119" s="77" t="s">
        <v>48</v>
      </c>
      <c r="T119" s="27" t="s">
        <v>32</v>
      </c>
      <c r="U119" s="43" t="s">
        <v>46</v>
      </c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ht="15.75" customHeight="1">
      <c r="A120" s="20">
        <v>109</v>
      </c>
      <c r="B120" s="21" t="s">
        <v>24</v>
      </c>
      <c r="C120" s="43" t="s">
        <v>508</v>
      </c>
      <c r="D120" s="43" t="s">
        <v>85</v>
      </c>
      <c r="E120" s="43" t="s">
        <v>509</v>
      </c>
      <c r="F120" s="38"/>
      <c r="G120" s="41">
        <v>41164</v>
      </c>
      <c r="H120" s="25" t="s">
        <v>28</v>
      </c>
      <c r="I120" s="26" t="s">
        <v>29</v>
      </c>
      <c r="J120" s="43" t="s">
        <v>46</v>
      </c>
      <c r="K120" s="25">
        <v>7</v>
      </c>
      <c r="L120" s="204">
        <v>4</v>
      </c>
      <c r="M120" s="205">
        <v>0</v>
      </c>
      <c r="N120" s="205">
        <v>2.5</v>
      </c>
      <c r="O120" s="205">
        <v>1</v>
      </c>
      <c r="P120" s="40"/>
      <c r="Q120" s="23">
        <f t="shared" si="3"/>
        <v>7.5</v>
      </c>
      <c r="R120" s="23" t="s">
        <v>1958</v>
      </c>
      <c r="S120" s="22" t="s">
        <v>87</v>
      </c>
      <c r="T120" s="27" t="s">
        <v>32</v>
      </c>
      <c r="U120" s="43" t="s">
        <v>46</v>
      </c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 ht="15.75" customHeight="1">
      <c r="A121" s="20">
        <v>110</v>
      </c>
      <c r="B121" s="21" t="s">
        <v>24</v>
      </c>
      <c r="C121" s="43" t="s">
        <v>703</v>
      </c>
      <c r="D121" s="43" t="s">
        <v>152</v>
      </c>
      <c r="E121" s="43" t="s">
        <v>240</v>
      </c>
      <c r="F121" s="32"/>
      <c r="G121" s="41">
        <v>40569</v>
      </c>
      <c r="H121" s="25" t="s">
        <v>28</v>
      </c>
      <c r="I121" s="26" t="s">
        <v>29</v>
      </c>
      <c r="J121" s="43" t="s">
        <v>215</v>
      </c>
      <c r="K121" s="25">
        <v>7</v>
      </c>
      <c r="L121" s="204">
        <v>4</v>
      </c>
      <c r="M121" s="205">
        <v>0.5</v>
      </c>
      <c r="N121" s="205" t="s">
        <v>47</v>
      </c>
      <c r="O121" s="205">
        <v>3</v>
      </c>
      <c r="P121" s="42"/>
      <c r="Q121" s="23">
        <f t="shared" si="3"/>
        <v>7.5</v>
      </c>
      <c r="R121" s="23" t="s">
        <v>1958</v>
      </c>
      <c r="S121" s="43" t="s">
        <v>216</v>
      </c>
      <c r="T121" s="27" t="s">
        <v>32</v>
      </c>
      <c r="U121" s="43" t="s">
        <v>215</v>
      </c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15.75" customHeight="1">
      <c r="A122" s="20">
        <v>111</v>
      </c>
      <c r="B122" s="105" t="s">
        <v>24</v>
      </c>
      <c r="C122" s="37" t="s">
        <v>857</v>
      </c>
      <c r="D122" s="37" t="s">
        <v>301</v>
      </c>
      <c r="E122" s="37" t="s">
        <v>381</v>
      </c>
      <c r="F122" s="23"/>
      <c r="G122" s="39">
        <v>40602</v>
      </c>
      <c r="H122" s="25" t="s">
        <v>28</v>
      </c>
      <c r="I122" s="26" t="s">
        <v>29</v>
      </c>
      <c r="J122" s="37" t="s">
        <v>57</v>
      </c>
      <c r="K122" s="25">
        <v>7</v>
      </c>
      <c r="L122" s="204">
        <v>4</v>
      </c>
      <c r="M122" s="205">
        <v>0.5</v>
      </c>
      <c r="N122" s="205">
        <v>0</v>
      </c>
      <c r="O122" s="205">
        <v>3</v>
      </c>
      <c r="P122" s="42"/>
      <c r="Q122" s="23">
        <f t="shared" si="3"/>
        <v>7.5</v>
      </c>
      <c r="R122" s="23" t="s">
        <v>1958</v>
      </c>
      <c r="S122" s="37" t="s">
        <v>59</v>
      </c>
      <c r="T122" s="27" t="s">
        <v>32</v>
      </c>
      <c r="U122" s="37" t="s">
        <v>57</v>
      </c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 ht="15.75" customHeight="1">
      <c r="A123" s="20">
        <v>112</v>
      </c>
      <c r="B123" s="21" t="s">
        <v>24</v>
      </c>
      <c r="C123" s="43" t="s">
        <v>25</v>
      </c>
      <c r="D123" s="43" t="s">
        <v>26</v>
      </c>
      <c r="E123" s="43" t="s">
        <v>27</v>
      </c>
      <c r="F123" s="23"/>
      <c r="G123" s="24">
        <v>40679</v>
      </c>
      <c r="H123" s="25" t="s">
        <v>28</v>
      </c>
      <c r="I123" s="26" t="s">
        <v>29</v>
      </c>
      <c r="J123" s="43" t="s">
        <v>30</v>
      </c>
      <c r="K123" s="25">
        <v>7</v>
      </c>
      <c r="L123" s="204">
        <v>4.5</v>
      </c>
      <c r="M123" s="205">
        <v>0.5</v>
      </c>
      <c r="N123" s="205">
        <v>0</v>
      </c>
      <c r="O123" s="205">
        <v>2</v>
      </c>
      <c r="P123" s="42"/>
      <c r="Q123" s="23">
        <f t="shared" si="3"/>
        <v>7</v>
      </c>
      <c r="R123" s="23" t="s">
        <v>1958</v>
      </c>
      <c r="S123" s="43" t="s">
        <v>31</v>
      </c>
      <c r="T123" s="27" t="s">
        <v>32</v>
      </c>
      <c r="U123" s="43" t="s">
        <v>30</v>
      </c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ht="15.75" customHeight="1">
      <c r="A124" s="20">
        <v>113</v>
      </c>
      <c r="B124" s="21" t="s">
        <v>24</v>
      </c>
      <c r="C124" s="37" t="s">
        <v>103</v>
      </c>
      <c r="D124" s="37" t="s">
        <v>104</v>
      </c>
      <c r="E124" s="37" t="s">
        <v>105</v>
      </c>
      <c r="F124" s="38"/>
      <c r="G124" s="39">
        <v>40765</v>
      </c>
      <c r="H124" s="25" t="s">
        <v>28</v>
      </c>
      <c r="I124" s="26" t="s">
        <v>29</v>
      </c>
      <c r="J124" s="37" t="s">
        <v>106</v>
      </c>
      <c r="K124" s="25">
        <v>7</v>
      </c>
      <c r="L124" s="204">
        <v>5</v>
      </c>
      <c r="M124" s="205">
        <v>0</v>
      </c>
      <c r="N124" s="205">
        <v>0</v>
      </c>
      <c r="O124" s="205">
        <v>2</v>
      </c>
      <c r="P124" s="40"/>
      <c r="Q124" s="23">
        <f t="shared" si="3"/>
        <v>7</v>
      </c>
      <c r="R124" s="23" t="s">
        <v>1958</v>
      </c>
      <c r="S124" s="37" t="s">
        <v>107</v>
      </c>
      <c r="T124" s="27" t="s">
        <v>32</v>
      </c>
      <c r="U124" s="37" t="s">
        <v>106</v>
      </c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ht="15.75" customHeight="1">
      <c r="A125" s="20">
        <v>114</v>
      </c>
      <c r="B125" s="21" t="s">
        <v>24</v>
      </c>
      <c r="C125" s="43" t="s">
        <v>132</v>
      </c>
      <c r="D125" s="43" t="s">
        <v>80</v>
      </c>
      <c r="E125" s="43" t="s">
        <v>133</v>
      </c>
      <c r="F125" s="32"/>
      <c r="G125" s="24">
        <v>40687</v>
      </c>
      <c r="H125" s="25" t="s">
        <v>28</v>
      </c>
      <c r="I125" s="26" t="s">
        <v>29</v>
      </c>
      <c r="J125" s="43" t="s">
        <v>134</v>
      </c>
      <c r="K125" s="25">
        <v>7</v>
      </c>
      <c r="L125" s="204">
        <v>5</v>
      </c>
      <c r="M125" s="205" t="s">
        <v>47</v>
      </c>
      <c r="N125" s="205">
        <v>0</v>
      </c>
      <c r="O125" s="205">
        <v>2</v>
      </c>
      <c r="P125" s="42"/>
      <c r="Q125" s="23">
        <f t="shared" si="3"/>
        <v>7</v>
      </c>
      <c r="R125" s="23" t="s">
        <v>1958</v>
      </c>
      <c r="S125" s="43" t="s">
        <v>135</v>
      </c>
      <c r="T125" s="27" t="s">
        <v>32</v>
      </c>
      <c r="U125" s="43" t="s">
        <v>134</v>
      </c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ht="15.75" customHeight="1">
      <c r="A126" s="20">
        <v>115</v>
      </c>
      <c r="B126" s="21" t="s">
        <v>24</v>
      </c>
      <c r="C126" s="36" t="s">
        <v>241</v>
      </c>
      <c r="D126" s="36" t="s">
        <v>242</v>
      </c>
      <c r="E126" s="36" t="s">
        <v>243</v>
      </c>
      <c r="F126" s="38"/>
      <c r="G126" s="41">
        <v>40739</v>
      </c>
      <c r="H126" s="25" t="s">
        <v>28</v>
      </c>
      <c r="I126" s="26" t="s">
        <v>29</v>
      </c>
      <c r="J126" s="43" t="s">
        <v>244</v>
      </c>
      <c r="K126" s="25">
        <v>7</v>
      </c>
      <c r="L126" s="204">
        <v>3</v>
      </c>
      <c r="M126" s="205">
        <v>0</v>
      </c>
      <c r="N126" s="205" t="s">
        <v>47</v>
      </c>
      <c r="O126" s="205">
        <v>4</v>
      </c>
      <c r="P126" s="40"/>
      <c r="Q126" s="23">
        <f t="shared" si="3"/>
        <v>7</v>
      </c>
      <c r="R126" s="23" t="s">
        <v>1958</v>
      </c>
      <c r="S126" s="67" t="s">
        <v>245</v>
      </c>
      <c r="T126" s="27" t="s">
        <v>32</v>
      </c>
      <c r="U126" s="43" t="s">
        <v>244</v>
      </c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ht="15.75" customHeight="1">
      <c r="A127" s="20">
        <v>116</v>
      </c>
      <c r="B127" s="21" t="s">
        <v>24</v>
      </c>
      <c r="C127" s="43" t="s">
        <v>252</v>
      </c>
      <c r="D127" s="43" t="s">
        <v>253</v>
      </c>
      <c r="E127" s="43" t="s">
        <v>254</v>
      </c>
      <c r="F127" s="32"/>
      <c r="G127" s="41">
        <v>40703</v>
      </c>
      <c r="H127" s="25" t="s">
        <v>28</v>
      </c>
      <c r="I127" s="26" t="s">
        <v>29</v>
      </c>
      <c r="J127" s="43" t="s">
        <v>255</v>
      </c>
      <c r="K127" s="25">
        <v>7</v>
      </c>
      <c r="L127" s="204">
        <v>5</v>
      </c>
      <c r="M127" s="205">
        <v>0</v>
      </c>
      <c r="N127" s="205">
        <v>0</v>
      </c>
      <c r="O127" s="205">
        <v>2</v>
      </c>
      <c r="P127" s="45"/>
      <c r="Q127" s="23">
        <f t="shared" si="3"/>
        <v>7</v>
      </c>
      <c r="R127" s="23" t="s">
        <v>1958</v>
      </c>
      <c r="S127" s="43" t="s">
        <v>256</v>
      </c>
      <c r="T127" s="27" t="s">
        <v>32</v>
      </c>
      <c r="U127" s="43" t="s">
        <v>255</v>
      </c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ht="15.75" customHeight="1">
      <c r="A128" s="20">
        <v>117</v>
      </c>
      <c r="B128" s="21" t="s">
        <v>24</v>
      </c>
      <c r="C128" s="37" t="s">
        <v>280</v>
      </c>
      <c r="D128" s="37" t="s">
        <v>210</v>
      </c>
      <c r="E128" s="37" t="s">
        <v>281</v>
      </c>
      <c r="F128" s="42"/>
      <c r="G128" s="39">
        <v>40554</v>
      </c>
      <c r="H128" s="25" t="s">
        <v>28</v>
      </c>
      <c r="I128" s="26" t="s">
        <v>29</v>
      </c>
      <c r="J128" s="46" t="s">
        <v>282</v>
      </c>
      <c r="K128" s="25">
        <v>7</v>
      </c>
      <c r="L128" s="204">
        <v>6</v>
      </c>
      <c r="M128" s="205" t="s">
        <v>47</v>
      </c>
      <c r="N128" s="205" t="s">
        <v>47</v>
      </c>
      <c r="O128" s="205">
        <v>1</v>
      </c>
      <c r="P128" s="23"/>
      <c r="Q128" s="23">
        <f t="shared" si="3"/>
        <v>7</v>
      </c>
      <c r="R128" s="23" t="s">
        <v>1958</v>
      </c>
      <c r="S128" s="77" t="s">
        <v>283</v>
      </c>
      <c r="T128" s="27" t="s">
        <v>32</v>
      </c>
      <c r="U128" s="46" t="s">
        <v>282</v>
      </c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 ht="15.75" customHeight="1">
      <c r="A129" s="20">
        <v>118</v>
      </c>
      <c r="B129" s="21" t="s">
        <v>24</v>
      </c>
      <c r="C129" s="77" t="s">
        <v>312</v>
      </c>
      <c r="D129" s="77" t="s">
        <v>157</v>
      </c>
      <c r="E129" s="77" t="s">
        <v>313</v>
      </c>
      <c r="F129" s="38"/>
      <c r="G129" s="44">
        <v>40689</v>
      </c>
      <c r="H129" s="25" t="s">
        <v>28</v>
      </c>
      <c r="I129" s="26" t="s">
        <v>29</v>
      </c>
      <c r="J129" s="43" t="s">
        <v>78</v>
      </c>
      <c r="K129" s="25">
        <v>7</v>
      </c>
      <c r="L129" s="204">
        <v>3.5</v>
      </c>
      <c r="M129" s="205">
        <v>0.5</v>
      </c>
      <c r="N129" s="205" t="s">
        <v>58</v>
      </c>
      <c r="O129" s="205">
        <v>3</v>
      </c>
      <c r="P129" s="40"/>
      <c r="Q129" s="23">
        <f t="shared" si="3"/>
        <v>7</v>
      </c>
      <c r="R129" s="23" t="s">
        <v>1958</v>
      </c>
      <c r="S129" s="22" t="s">
        <v>249</v>
      </c>
      <c r="T129" s="27" t="s">
        <v>32</v>
      </c>
      <c r="U129" s="43" t="s">
        <v>78</v>
      </c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 ht="15.75" customHeight="1">
      <c r="A130" s="20">
        <v>119</v>
      </c>
      <c r="B130" s="21" t="s">
        <v>24</v>
      </c>
      <c r="C130" s="43" t="s">
        <v>378</v>
      </c>
      <c r="D130" s="43" t="s">
        <v>377</v>
      </c>
      <c r="E130" s="43" t="s">
        <v>379</v>
      </c>
      <c r="F130" s="42"/>
      <c r="G130" s="35">
        <v>40839</v>
      </c>
      <c r="H130" s="25" t="s">
        <v>28</v>
      </c>
      <c r="I130" s="26" t="s">
        <v>29</v>
      </c>
      <c r="J130" s="43" t="s">
        <v>164</v>
      </c>
      <c r="K130" s="25">
        <v>7</v>
      </c>
      <c r="L130" s="204">
        <v>5</v>
      </c>
      <c r="M130" s="205">
        <v>0</v>
      </c>
      <c r="N130" s="205">
        <v>0</v>
      </c>
      <c r="O130" s="205">
        <v>2</v>
      </c>
      <c r="P130" s="42"/>
      <c r="Q130" s="23">
        <f t="shared" si="3"/>
        <v>7</v>
      </c>
      <c r="R130" s="23" t="s">
        <v>1958</v>
      </c>
      <c r="S130" s="77" t="s">
        <v>165</v>
      </c>
      <c r="T130" s="27" t="s">
        <v>32</v>
      </c>
      <c r="U130" s="43" t="s">
        <v>164</v>
      </c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1:31" ht="15.75" customHeight="1">
      <c r="A131" s="20">
        <v>120</v>
      </c>
      <c r="B131" s="21" t="s">
        <v>24</v>
      </c>
      <c r="C131" s="36" t="s">
        <v>547</v>
      </c>
      <c r="D131" s="36" t="s">
        <v>210</v>
      </c>
      <c r="E131" s="36" t="s">
        <v>341</v>
      </c>
      <c r="F131" s="42"/>
      <c r="G131" s="41">
        <v>40588</v>
      </c>
      <c r="H131" s="25" t="s">
        <v>28</v>
      </c>
      <c r="I131" s="26" t="s">
        <v>29</v>
      </c>
      <c r="J131" s="43" t="s">
        <v>364</v>
      </c>
      <c r="K131" s="25">
        <v>7</v>
      </c>
      <c r="L131" s="204">
        <v>5</v>
      </c>
      <c r="M131" s="205" t="s">
        <v>47</v>
      </c>
      <c r="N131" s="205">
        <v>0</v>
      </c>
      <c r="O131" s="205">
        <v>2</v>
      </c>
      <c r="P131" s="45"/>
      <c r="Q131" s="23">
        <f t="shared" si="3"/>
        <v>7</v>
      </c>
      <c r="R131" s="23" t="s">
        <v>1958</v>
      </c>
      <c r="S131" s="67" t="s">
        <v>365</v>
      </c>
      <c r="T131" s="27" t="s">
        <v>32</v>
      </c>
      <c r="U131" s="43" t="s">
        <v>364</v>
      </c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1:31" ht="15.75" customHeight="1">
      <c r="A132" s="20">
        <v>121</v>
      </c>
      <c r="B132" s="21" t="s">
        <v>24</v>
      </c>
      <c r="C132" s="36" t="s">
        <v>642</v>
      </c>
      <c r="D132" s="36" t="s">
        <v>643</v>
      </c>
      <c r="E132" s="36" t="s">
        <v>644</v>
      </c>
      <c r="F132" s="38"/>
      <c r="G132" s="41">
        <v>40205</v>
      </c>
      <c r="H132" s="25" t="s">
        <v>28</v>
      </c>
      <c r="I132" s="26" t="s">
        <v>29</v>
      </c>
      <c r="J132" s="43" t="s">
        <v>645</v>
      </c>
      <c r="K132" s="25">
        <v>7</v>
      </c>
      <c r="L132" s="204">
        <v>7</v>
      </c>
      <c r="M132" s="205" t="s">
        <v>58</v>
      </c>
      <c r="N132" s="205">
        <v>0</v>
      </c>
      <c r="O132" s="205">
        <v>0</v>
      </c>
      <c r="P132" s="40"/>
      <c r="Q132" s="23">
        <f t="shared" si="3"/>
        <v>7</v>
      </c>
      <c r="R132" s="23" t="s">
        <v>1958</v>
      </c>
      <c r="S132" s="43" t="s">
        <v>646</v>
      </c>
      <c r="T132" s="27" t="s">
        <v>32</v>
      </c>
      <c r="U132" s="43" t="s">
        <v>645</v>
      </c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1:31" ht="15.75" customHeight="1">
      <c r="A133" s="20">
        <v>122</v>
      </c>
      <c r="B133" s="171" t="s">
        <v>24</v>
      </c>
      <c r="C133" s="43" t="s">
        <v>687</v>
      </c>
      <c r="D133" s="43" t="s">
        <v>688</v>
      </c>
      <c r="E133" s="43" t="s">
        <v>689</v>
      </c>
      <c r="F133" s="38"/>
      <c r="G133" s="41" t="s">
        <v>690</v>
      </c>
      <c r="H133" s="25" t="s">
        <v>28</v>
      </c>
      <c r="I133" s="26" t="s">
        <v>29</v>
      </c>
      <c r="J133" s="43" t="s">
        <v>68</v>
      </c>
      <c r="K133" s="25">
        <v>7</v>
      </c>
      <c r="L133" s="204">
        <v>3</v>
      </c>
      <c r="M133" s="205">
        <v>0</v>
      </c>
      <c r="N133" s="205">
        <v>0</v>
      </c>
      <c r="O133" s="205">
        <v>4</v>
      </c>
      <c r="P133" s="40"/>
      <c r="Q133" s="23">
        <f t="shared" ref="Q133:Q164" si="4">SUM(L133:P133)</f>
        <v>7</v>
      </c>
      <c r="R133" s="23" t="s">
        <v>1958</v>
      </c>
      <c r="S133" s="43" t="s">
        <v>69</v>
      </c>
      <c r="T133" s="27" t="s">
        <v>32</v>
      </c>
      <c r="U133" s="43" t="s">
        <v>68</v>
      </c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t="15.75" customHeight="1">
      <c r="A134" s="20">
        <v>123</v>
      </c>
      <c r="B134" s="21" t="s">
        <v>24</v>
      </c>
      <c r="C134" s="36" t="s">
        <v>79</v>
      </c>
      <c r="D134" s="36" t="s">
        <v>80</v>
      </c>
      <c r="E134" s="36" t="s">
        <v>81</v>
      </c>
      <c r="F134" s="23"/>
      <c r="G134" s="41">
        <v>41200</v>
      </c>
      <c r="H134" s="25" t="s">
        <v>28</v>
      </c>
      <c r="I134" s="26" t="s">
        <v>29</v>
      </c>
      <c r="J134" s="43" t="s">
        <v>82</v>
      </c>
      <c r="K134" s="25">
        <v>6</v>
      </c>
      <c r="L134" s="204">
        <v>5</v>
      </c>
      <c r="M134" s="205">
        <v>0.5</v>
      </c>
      <c r="N134" s="205">
        <v>0</v>
      </c>
      <c r="O134" s="205">
        <v>1</v>
      </c>
      <c r="P134" s="42"/>
      <c r="Q134" s="23">
        <f t="shared" si="4"/>
        <v>6.5</v>
      </c>
      <c r="R134" s="23" t="s">
        <v>1958</v>
      </c>
      <c r="S134" s="36" t="s">
        <v>83</v>
      </c>
      <c r="T134" s="27" t="s">
        <v>32</v>
      </c>
      <c r="U134" s="43" t="s">
        <v>82</v>
      </c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t="15.75" customHeight="1">
      <c r="A135" s="20">
        <v>124</v>
      </c>
      <c r="B135" s="21" t="s">
        <v>24</v>
      </c>
      <c r="C135" s="36" t="s">
        <v>195</v>
      </c>
      <c r="D135" s="36" t="s">
        <v>44</v>
      </c>
      <c r="E135" s="36" t="s">
        <v>45</v>
      </c>
      <c r="F135" s="27"/>
      <c r="G135" s="41">
        <v>40559</v>
      </c>
      <c r="H135" s="25" t="s">
        <v>28</v>
      </c>
      <c r="I135" s="26" t="s">
        <v>29</v>
      </c>
      <c r="J135" s="43" t="s">
        <v>178</v>
      </c>
      <c r="K135" s="25">
        <v>7</v>
      </c>
      <c r="L135" s="204">
        <v>2</v>
      </c>
      <c r="M135" s="205" t="s">
        <v>58</v>
      </c>
      <c r="N135" s="205">
        <v>1.5</v>
      </c>
      <c r="O135" s="205">
        <v>3</v>
      </c>
      <c r="P135" s="50"/>
      <c r="Q135" s="23">
        <f t="shared" si="4"/>
        <v>6.5</v>
      </c>
      <c r="R135" s="23" t="s">
        <v>1958</v>
      </c>
      <c r="S135" s="36" t="s">
        <v>179</v>
      </c>
      <c r="T135" s="27" t="s">
        <v>32</v>
      </c>
      <c r="U135" s="43" t="s">
        <v>178</v>
      </c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t="15.75" customHeight="1">
      <c r="A136" s="20">
        <v>125</v>
      </c>
      <c r="B136" s="21" t="s">
        <v>24</v>
      </c>
      <c r="C136" s="22" t="s">
        <v>209</v>
      </c>
      <c r="D136" s="22" t="s">
        <v>210</v>
      </c>
      <c r="E136" s="22" t="s">
        <v>211</v>
      </c>
      <c r="F136" s="38"/>
      <c r="G136" s="41">
        <v>40684</v>
      </c>
      <c r="H136" s="25" t="s">
        <v>28</v>
      </c>
      <c r="I136" s="26" t="s">
        <v>29</v>
      </c>
      <c r="J136" s="43" t="s">
        <v>68</v>
      </c>
      <c r="K136" s="25">
        <v>7</v>
      </c>
      <c r="L136" s="204">
        <v>6</v>
      </c>
      <c r="M136" s="205">
        <v>0.5</v>
      </c>
      <c r="N136" s="205" t="s">
        <v>58</v>
      </c>
      <c r="O136" s="205">
        <v>0</v>
      </c>
      <c r="P136" s="40"/>
      <c r="Q136" s="23">
        <f t="shared" si="4"/>
        <v>6.5</v>
      </c>
      <c r="R136" s="23" t="s">
        <v>1958</v>
      </c>
      <c r="S136" s="43" t="s">
        <v>69</v>
      </c>
      <c r="T136" s="27" t="s">
        <v>32</v>
      </c>
      <c r="U136" s="43" t="s">
        <v>68</v>
      </c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t="15.75" customHeight="1">
      <c r="A137" s="20">
        <v>126</v>
      </c>
      <c r="B137" s="21" t="s">
        <v>24</v>
      </c>
      <c r="C137" s="36" t="s">
        <v>272</v>
      </c>
      <c r="D137" s="36" t="s">
        <v>273</v>
      </c>
      <c r="E137" s="36" t="s">
        <v>274</v>
      </c>
      <c r="F137" s="23"/>
      <c r="G137" s="41">
        <v>40652</v>
      </c>
      <c r="H137" s="25" t="s">
        <v>28</v>
      </c>
      <c r="I137" s="26" t="s">
        <v>29</v>
      </c>
      <c r="J137" s="43" t="s">
        <v>178</v>
      </c>
      <c r="K137" s="25">
        <v>7</v>
      </c>
      <c r="L137" s="204">
        <v>3</v>
      </c>
      <c r="M137" s="205">
        <v>0.5</v>
      </c>
      <c r="N137" s="205">
        <v>1</v>
      </c>
      <c r="O137" s="205">
        <v>2</v>
      </c>
      <c r="P137" s="42"/>
      <c r="Q137" s="23">
        <f t="shared" si="4"/>
        <v>6.5</v>
      </c>
      <c r="R137" s="23" t="s">
        <v>1958</v>
      </c>
      <c r="S137" s="36" t="s">
        <v>179</v>
      </c>
      <c r="T137" s="27" t="s">
        <v>32</v>
      </c>
      <c r="U137" s="43" t="s">
        <v>178</v>
      </c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ht="15.75" customHeight="1">
      <c r="A138" s="20">
        <v>127</v>
      </c>
      <c r="B138" s="21" t="s">
        <v>24</v>
      </c>
      <c r="C138" s="43" t="s">
        <v>366</v>
      </c>
      <c r="D138" s="43" t="s">
        <v>121</v>
      </c>
      <c r="E138" s="43" t="s">
        <v>90</v>
      </c>
      <c r="F138" s="32"/>
      <c r="G138" s="41">
        <v>40846</v>
      </c>
      <c r="H138" s="25" t="s">
        <v>28</v>
      </c>
      <c r="I138" s="26" t="s">
        <v>29</v>
      </c>
      <c r="J138" s="43" t="s">
        <v>46</v>
      </c>
      <c r="K138" s="25">
        <v>7</v>
      </c>
      <c r="L138" s="204">
        <v>3</v>
      </c>
      <c r="M138" s="205" t="s">
        <v>58</v>
      </c>
      <c r="N138" s="205">
        <v>1.5</v>
      </c>
      <c r="O138" s="205">
        <v>2</v>
      </c>
      <c r="P138" s="42"/>
      <c r="Q138" s="23">
        <f t="shared" si="4"/>
        <v>6.5</v>
      </c>
      <c r="R138" s="23" t="s">
        <v>1958</v>
      </c>
      <c r="S138" s="77" t="s">
        <v>48</v>
      </c>
      <c r="T138" s="27" t="s">
        <v>32</v>
      </c>
      <c r="U138" s="43" t="s">
        <v>46</v>
      </c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ht="15.75" customHeight="1">
      <c r="A139" s="20">
        <v>128</v>
      </c>
      <c r="B139" s="21" t="s">
        <v>24</v>
      </c>
      <c r="C139" s="36" t="s">
        <v>512</v>
      </c>
      <c r="D139" s="36" t="s">
        <v>446</v>
      </c>
      <c r="E139" s="36" t="s">
        <v>90</v>
      </c>
      <c r="F139" s="32"/>
      <c r="G139" s="41">
        <v>40636</v>
      </c>
      <c r="H139" s="25" t="s">
        <v>28</v>
      </c>
      <c r="I139" s="26" t="s">
        <v>29</v>
      </c>
      <c r="J139" s="43" t="s">
        <v>82</v>
      </c>
      <c r="K139" s="25">
        <v>7</v>
      </c>
      <c r="L139" s="204">
        <v>3</v>
      </c>
      <c r="M139" s="205">
        <v>0.5</v>
      </c>
      <c r="N139" s="205">
        <v>0</v>
      </c>
      <c r="O139" s="205">
        <v>3</v>
      </c>
      <c r="P139" s="23"/>
      <c r="Q139" s="23">
        <f t="shared" si="4"/>
        <v>6.5</v>
      </c>
      <c r="R139" s="23" t="s">
        <v>1958</v>
      </c>
      <c r="S139" s="36" t="s">
        <v>179</v>
      </c>
      <c r="T139" s="27" t="s">
        <v>32</v>
      </c>
      <c r="U139" s="43" t="s">
        <v>82</v>
      </c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ht="15.75" customHeight="1">
      <c r="A140" s="20">
        <v>129</v>
      </c>
      <c r="B140" s="171" t="s">
        <v>24</v>
      </c>
      <c r="C140" s="36" t="s">
        <v>547</v>
      </c>
      <c r="D140" s="36" t="s">
        <v>290</v>
      </c>
      <c r="E140" s="36" t="s">
        <v>198</v>
      </c>
      <c r="F140" s="38"/>
      <c r="G140" s="41">
        <v>40710</v>
      </c>
      <c r="H140" s="25" t="s">
        <v>28</v>
      </c>
      <c r="I140" s="26" t="s">
        <v>29</v>
      </c>
      <c r="J140" s="43" t="s">
        <v>278</v>
      </c>
      <c r="K140" s="42">
        <v>7</v>
      </c>
      <c r="L140" s="204">
        <v>3</v>
      </c>
      <c r="M140" s="205">
        <v>0.5</v>
      </c>
      <c r="N140" s="205">
        <v>0</v>
      </c>
      <c r="O140" s="205">
        <v>3</v>
      </c>
      <c r="P140" s="40"/>
      <c r="Q140" s="23">
        <f t="shared" si="4"/>
        <v>6.5</v>
      </c>
      <c r="R140" s="23" t="s">
        <v>1958</v>
      </c>
      <c r="S140" s="43" t="s">
        <v>279</v>
      </c>
      <c r="T140" s="27" t="s">
        <v>32</v>
      </c>
      <c r="U140" s="43" t="s">
        <v>278</v>
      </c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ht="15.75" customHeight="1">
      <c r="A141" s="20">
        <v>130</v>
      </c>
      <c r="B141" s="21" t="s">
        <v>24</v>
      </c>
      <c r="C141" s="43" t="s">
        <v>633</v>
      </c>
      <c r="D141" s="43" t="s">
        <v>210</v>
      </c>
      <c r="E141" s="43" t="s">
        <v>105</v>
      </c>
      <c r="F141" s="38"/>
      <c r="G141" s="41">
        <v>40607</v>
      </c>
      <c r="H141" s="25" t="s">
        <v>28</v>
      </c>
      <c r="I141" s="26" t="s">
        <v>29</v>
      </c>
      <c r="J141" s="43" t="s">
        <v>617</v>
      </c>
      <c r="K141" s="25">
        <v>7</v>
      </c>
      <c r="L141" s="204">
        <v>5</v>
      </c>
      <c r="M141" s="205">
        <v>1.5</v>
      </c>
      <c r="N141" s="205">
        <v>0</v>
      </c>
      <c r="O141" s="205">
        <v>0</v>
      </c>
      <c r="P141" s="40"/>
      <c r="Q141" s="23">
        <f t="shared" si="4"/>
        <v>6.5</v>
      </c>
      <c r="R141" s="23" t="s">
        <v>1958</v>
      </c>
      <c r="S141" s="43" t="s">
        <v>618</v>
      </c>
      <c r="T141" s="27" t="s">
        <v>32</v>
      </c>
      <c r="U141" s="43" t="s">
        <v>617</v>
      </c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ht="15.75" customHeight="1">
      <c r="A142" s="20">
        <v>131</v>
      </c>
      <c r="B142" s="105" t="s">
        <v>24</v>
      </c>
      <c r="C142" s="88" t="s">
        <v>900</v>
      </c>
      <c r="D142" s="88" t="s">
        <v>903</v>
      </c>
      <c r="E142" s="88" t="s">
        <v>904</v>
      </c>
      <c r="F142" s="169"/>
      <c r="G142" s="138">
        <v>40741</v>
      </c>
      <c r="H142" s="25" t="s">
        <v>28</v>
      </c>
      <c r="I142" s="26" t="s">
        <v>29</v>
      </c>
      <c r="J142" s="91" t="s">
        <v>905</v>
      </c>
      <c r="K142" s="164" t="s">
        <v>906</v>
      </c>
      <c r="L142" s="204">
        <v>4</v>
      </c>
      <c r="M142" s="205">
        <v>0.5</v>
      </c>
      <c r="N142" s="205" t="s">
        <v>47</v>
      </c>
      <c r="O142" s="205">
        <v>2</v>
      </c>
      <c r="P142" s="91"/>
      <c r="Q142" s="23">
        <f t="shared" si="4"/>
        <v>6.5</v>
      </c>
      <c r="R142" s="23" t="s">
        <v>1958</v>
      </c>
      <c r="S142" s="90" t="s">
        <v>907</v>
      </c>
      <c r="T142" s="27" t="s">
        <v>32</v>
      </c>
      <c r="U142" s="43" t="s">
        <v>78</v>
      </c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ht="15.75" customHeight="1">
      <c r="A143" s="20">
        <v>132</v>
      </c>
      <c r="B143" s="21" t="s">
        <v>24</v>
      </c>
      <c r="C143" s="36" t="s">
        <v>196</v>
      </c>
      <c r="D143" s="36" t="s">
        <v>200</v>
      </c>
      <c r="E143" s="36" t="s">
        <v>201</v>
      </c>
      <c r="F143" s="42"/>
      <c r="G143" s="41">
        <v>40778</v>
      </c>
      <c r="H143" s="25" t="s">
        <v>28</v>
      </c>
      <c r="I143" s="26" t="s">
        <v>29</v>
      </c>
      <c r="J143" s="43" t="s">
        <v>178</v>
      </c>
      <c r="K143" s="25">
        <v>7</v>
      </c>
      <c r="L143" s="204">
        <v>6</v>
      </c>
      <c r="M143" s="205">
        <v>0</v>
      </c>
      <c r="N143" s="205" t="s">
        <v>58</v>
      </c>
      <c r="O143" s="205">
        <v>0</v>
      </c>
      <c r="P143" s="42"/>
      <c r="Q143" s="23">
        <f t="shared" si="4"/>
        <v>6</v>
      </c>
      <c r="R143" s="23" t="s">
        <v>1958</v>
      </c>
      <c r="S143" s="36" t="s">
        <v>179</v>
      </c>
      <c r="T143" s="27" t="s">
        <v>32</v>
      </c>
      <c r="U143" s="43" t="s">
        <v>178</v>
      </c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ht="15.75" customHeight="1">
      <c r="A144" s="20">
        <v>133</v>
      </c>
      <c r="B144" s="21" t="s">
        <v>24</v>
      </c>
      <c r="C144" s="77" t="s">
        <v>239</v>
      </c>
      <c r="D144" s="77" t="s">
        <v>44</v>
      </c>
      <c r="E144" s="77" t="s">
        <v>240</v>
      </c>
      <c r="F144" s="38"/>
      <c r="G144" s="41">
        <v>40546</v>
      </c>
      <c r="H144" s="25" t="s">
        <v>28</v>
      </c>
      <c r="I144" s="26" t="s">
        <v>29</v>
      </c>
      <c r="J144" s="43" t="s">
        <v>173</v>
      </c>
      <c r="K144" s="25">
        <v>7</v>
      </c>
      <c r="L144" s="204">
        <v>3</v>
      </c>
      <c r="M144" s="205">
        <v>1</v>
      </c>
      <c r="N144" s="205" t="s">
        <v>47</v>
      </c>
      <c r="O144" s="205">
        <v>2</v>
      </c>
      <c r="P144" s="40"/>
      <c r="Q144" s="23">
        <f t="shared" si="4"/>
        <v>6</v>
      </c>
      <c r="R144" s="23" t="s">
        <v>1958</v>
      </c>
      <c r="S144" s="22" t="s">
        <v>174</v>
      </c>
      <c r="T144" s="27" t="s">
        <v>32</v>
      </c>
      <c r="U144" s="43" t="s">
        <v>173</v>
      </c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ht="15.75" customHeight="1">
      <c r="A145" s="20">
        <v>134</v>
      </c>
      <c r="B145" s="21" t="s">
        <v>24</v>
      </c>
      <c r="C145" s="36" t="s">
        <v>316</v>
      </c>
      <c r="D145" s="36" t="s">
        <v>210</v>
      </c>
      <c r="E145" s="36" t="s">
        <v>317</v>
      </c>
      <c r="F145" s="38"/>
      <c r="G145" s="41">
        <v>40798</v>
      </c>
      <c r="H145" s="25" t="s">
        <v>28</v>
      </c>
      <c r="I145" s="26" t="s">
        <v>29</v>
      </c>
      <c r="J145" s="43" t="s">
        <v>318</v>
      </c>
      <c r="K145" s="42">
        <v>7</v>
      </c>
      <c r="L145" s="204">
        <v>5</v>
      </c>
      <c r="M145" s="205" t="s">
        <v>47</v>
      </c>
      <c r="N145" s="205">
        <v>0</v>
      </c>
      <c r="O145" s="205">
        <v>1</v>
      </c>
      <c r="P145" s="40"/>
      <c r="Q145" s="23">
        <f t="shared" si="4"/>
        <v>6</v>
      </c>
      <c r="R145" s="23" t="s">
        <v>1958</v>
      </c>
      <c r="S145" s="43" t="s">
        <v>319</v>
      </c>
      <c r="T145" s="27" t="s">
        <v>32</v>
      </c>
      <c r="U145" s="43" t="s">
        <v>318</v>
      </c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ht="15.75" customHeight="1">
      <c r="A146" s="20">
        <v>135</v>
      </c>
      <c r="B146" s="21" t="s">
        <v>24</v>
      </c>
      <c r="C146" s="43" t="s">
        <v>350</v>
      </c>
      <c r="D146" s="43" t="s">
        <v>351</v>
      </c>
      <c r="E146" s="43" t="s">
        <v>352</v>
      </c>
      <c r="F146" s="38"/>
      <c r="G146" s="44">
        <v>40844</v>
      </c>
      <c r="H146" s="25" t="s">
        <v>28</v>
      </c>
      <c r="I146" s="26" t="s">
        <v>29</v>
      </c>
      <c r="J146" s="43" t="s">
        <v>353</v>
      </c>
      <c r="K146" s="25">
        <v>7</v>
      </c>
      <c r="L146" s="204">
        <v>5</v>
      </c>
      <c r="M146" s="205" t="s">
        <v>58</v>
      </c>
      <c r="N146" s="205" t="s">
        <v>58</v>
      </c>
      <c r="O146" s="205">
        <v>1</v>
      </c>
      <c r="P146" s="40"/>
      <c r="Q146" s="23">
        <f t="shared" si="4"/>
        <v>6</v>
      </c>
      <c r="R146" s="23" t="s">
        <v>1958</v>
      </c>
      <c r="S146" s="22" t="s">
        <v>354</v>
      </c>
      <c r="T146" s="27" t="s">
        <v>32</v>
      </c>
      <c r="U146" s="43" t="s">
        <v>353</v>
      </c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 ht="15.75" customHeight="1">
      <c r="A147" s="20">
        <v>136</v>
      </c>
      <c r="B147" s="21" t="s">
        <v>24</v>
      </c>
      <c r="C147" s="37" t="s">
        <v>376</v>
      </c>
      <c r="D147" s="37" t="s">
        <v>377</v>
      </c>
      <c r="E147" s="37" t="s">
        <v>90</v>
      </c>
      <c r="F147" s="42"/>
      <c r="G147" s="39">
        <v>40769</v>
      </c>
      <c r="H147" s="25" t="s">
        <v>28</v>
      </c>
      <c r="I147" s="26" t="s">
        <v>29</v>
      </c>
      <c r="J147" s="46" t="s">
        <v>282</v>
      </c>
      <c r="K147" s="25">
        <v>7</v>
      </c>
      <c r="L147" s="204">
        <v>6</v>
      </c>
      <c r="M147" s="205" t="s">
        <v>47</v>
      </c>
      <c r="N147" s="205" t="s">
        <v>47</v>
      </c>
      <c r="O147" s="205" t="s">
        <v>47</v>
      </c>
      <c r="P147" s="42"/>
      <c r="Q147" s="23">
        <f t="shared" si="4"/>
        <v>6</v>
      </c>
      <c r="R147" s="23" t="s">
        <v>1958</v>
      </c>
      <c r="S147" s="77" t="s">
        <v>283</v>
      </c>
      <c r="T147" s="27" t="s">
        <v>32</v>
      </c>
      <c r="U147" s="46" t="s">
        <v>282</v>
      </c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1:31" ht="15.75" customHeight="1">
      <c r="A148" s="20">
        <v>137</v>
      </c>
      <c r="B148" s="21" t="s">
        <v>24</v>
      </c>
      <c r="C148" s="22" t="s">
        <v>407</v>
      </c>
      <c r="D148" s="67" t="s">
        <v>176</v>
      </c>
      <c r="E148" s="67" t="s">
        <v>265</v>
      </c>
      <c r="F148" s="27"/>
      <c r="G148" s="44">
        <v>40880</v>
      </c>
      <c r="H148" s="25" t="s">
        <v>28</v>
      </c>
      <c r="I148" s="26" t="s">
        <v>29</v>
      </c>
      <c r="J148" s="43" t="s">
        <v>78</v>
      </c>
      <c r="K148" s="25">
        <v>7</v>
      </c>
      <c r="L148" s="204">
        <v>2</v>
      </c>
      <c r="M148" s="205">
        <v>0.5</v>
      </c>
      <c r="N148" s="205">
        <v>3.5</v>
      </c>
      <c r="O148" s="205" t="s">
        <v>47</v>
      </c>
      <c r="P148" s="27"/>
      <c r="Q148" s="23">
        <f t="shared" si="4"/>
        <v>6</v>
      </c>
      <c r="R148" s="23" t="s">
        <v>1958</v>
      </c>
      <c r="S148" s="22" t="s">
        <v>249</v>
      </c>
      <c r="T148" s="27" t="s">
        <v>32</v>
      </c>
      <c r="U148" s="43" t="s">
        <v>78</v>
      </c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1:31" ht="15.75" customHeight="1">
      <c r="A149" s="20">
        <v>138</v>
      </c>
      <c r="B149" s="21" t="s">
        <v>24</v>
      </c>
      <c r="C149" s="36" t="s">
        <v>456</v>
      </c>
      <c r="D149" s="36" t="s">
        <v>457</v>
      </c>
      <c r="E149" s="36" t="s">
        <v>182</v>
      </c>
      <c r="F149" s="32"/>
      <c r="G149" s="41">
        <v>40731</v>
      </c>
      <c r="H149" s="25" t="s">
        <v>28</v>
      </c>
      <c r="I149" s="26" t="s">
        <v>29</v>
      </c>
      <c r="J149" s="43" t="s">
        <v>458</v>
      </c>
      <c r="K149" s="25">
        <v>7</v>
      </c>
      <c r="L149" s="206">
        <v>3</v>
      </c>
      <c r="M149" s="207" t="s">
        <v>47</v>
      </c>
      <c r="N149" s="207">
        <v>0</v>
      </c>
      <c r="O149" s="207">
        <v>3</v>
      </c>
      <c r="P149" s="70"/>
      <c r="Q149" s="69">
        <f t="shared" si="4"/>
        <v>6</v>
      </c>
      <c r="R149" s="23" t="s">
        <v>1958</v>
      </c>
      <c r="S149" s="43" t="s">
        <v>459</v>
      </c>
      <c r="T149" s="27" t="s">
        <v>32</v>
      </c>
      <c r="U149" s="43" t="s">
        <v>458</v>
      </c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1:31" ht="15.75" customHeight="1">
      <c r="A150" s="20">
        <v>139</v>
      </c>
      <c r="B150" s="21" t="s">
        <v>24</v>
      </c>
      <c r="C150" s="43" t="s">
        <v>549</v>
      </c>
      <c r="D150" s="43" t="s">
        <v>550</v>
      </c>
      <c r="E150" s="43" t="s">
        <v>551</v>
      </c>
      <c r="F150" s="27"/>
      <c r="G150" s="43" t="s">
        <v>552</v>
      </c>
      <c r="H150" s="25" t="s">
        <v>28</v>
      </c>
      <c r="I150" s="26" t="s">
        <v>29</v>
      </c>
      <c r="J150" s="43" t="s">
        <v>68</v>
      </c>
      <c r="K150" s="25">
        <v>7</v>
      </c>
      <c r="L150" s="204">
        <v>4</v>
      </c>
      <c r="M150" s="205">
        <v>0</v>
      </c>
      <c r="N150" s="205">
        <v>0</v>
      </c>
      <c r="O150" s="205">
        <v>2</v>
      </c>
      <c r="P150" s="50"/>
      <c r="Q150" s="23">
        <f t="shared" si="4"/>
        <v>6</v>
      </c>
      <c r="R150" s="23" t="s">
        <v>1958</v>
      </c>
      <c r="S150" s="43" t="s">
        <v>69</v>
      </c>
      <c r="T150" s="27" t="s">
        <v>32</v>
      </c>
      <c r="U150" s="43" t="s">
        <v>68</v>
      </c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 ht="15.75" customHeight="1">
      <c r="A151" s="20">
        <v>140</v>
      </c>
      <c r="B151" s="21" t="s">
        <v>24</v>
      </c>
      <c r="C151" s="43" t="s">
        <v>587</v>
      </c>
      <c r="D151" s="43" t="s">
        <v>588</v>
      </c>
      <c r="E151" s="43" t="s">
        <v>235</v>
      </c>
      <c r="F151" s="23"/>
      <c r="G151" s="41">
        <v>40791</v>
      </c>
      <c r="H151" s="25" t="s">
        <v>28</v>
      </c>
      <c r="I151" s="26" t="s">
        <v>29</v>
      </c>
      <c r="J151" s="43" t="s">
        <v>91</v>
      </c>
      <c r="K151" s="25">
        <v>7</v>
      </c>
      <c r="L151" s="204">
        <v>6</v>
      </c>
      <c r="M151" s="205">
        <v>0</v>
      </c>
      <c r="N151" s="205">
        <v>0</v>
      </c>
      <c r="O151" s="205">
        <v>0</v>
      </c>
      <c r="P151" s="23"/>
      <c r="Q151" s="23">
        <f t="shared" si="4"/>
        <v>6</v>
      </c>
      <c r="R151" s="23" t="s">
        <v>1958</v>
      </c>
      <c r="S151" s="43" t="s">
        <v>92</v>
      </c>
      <c r="T151" s="27" t="s">
        <v>32</v>
      </c>
      <c r="U151" s="43" t="s">
        <v>91</v>
      </c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 ht="15.75" customHeight="1">
      <c r="A152" s="20">
        <v>141</v>
      </c>
      <c r="B152" s="21" t="s">
        <v>24</v>
      </c>
      <c r="C152" s="67" t="s">
        <v>589</v>
      </c>
      <c r="D152" s="67" t="s">
        <v>44</v>
      </c>
      <c r="E152" s="67" t="s">
        <v>590</v>
      </c>
      <c r="F152" s="27"/>
      <c r="G152" s="41">
        <v>40799</v>
      </c>
      <c r="H152" s="25" t="s">
        <v>28</v>
      </c>
      <c r="I152" s="26" t="s">
        <v>29</v>
      </c>
      <c r="J152" s="43" t="s">
        <v>73</v>
      </c>
      <c r="K152" s="25">
        <v>7</v>
      </c>
      <c r="L152" s="204">
        <v>2</v>
      </c>
      <c r="M152" s="205">
        <v>0</v>
      </c>
      <c r="N152" s="205">
        <v>0</v>
      </c>
      <c r="O152" s="205">
        <v>4</v>
      </c>
      <c r="P152" s="27"/>
      <c r="Q152" s="23">
        <f t="shared" si="4"/>
        <v>6</v>
      </c>
      <c r="R152" s="23" t="s">
        <v>1958</v>
      </c>
      <c r="S152" s="36" t="s">
        <v>74</v>
      </c>
      <c r="T152" s="27" t="s">
        <v>32</v>
      </c>
      <c r="U152" s="43" t="s">
        <v>73</v>
      </c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1:31" ht="15.75" customHeight="1">
      <c r="A153" s="20">
        <v>142</v>
      </c>
      <c r="B153" s="171" t="s">
        <v>24</v>
      </c>
      <c r="C153" s="29" t="s">
        <v>615</v>
      </c>
      <c r="D153" s="77" t="s">
        <v>616</v>
      </c>
      <c r="E153" s="77" t="s">
        <v>67</v>
      </c>
      <c r="F153" s="53"/>
      <c r="G153" s="39">
        <v>40609</v>
      </c>
      <c r="H153" s="25" t="s">
        <v>28</v>
      </c>
      <c r="I153" s="26" t="s">
        <v>29</v>
      </c>
      <c r="J153" s="43" t="s">
        <v>617</v>
      </c>
      <c r="K153" s="25">
        <v>7</v>
      </c>
      <c r="L153" s="204">
        <v>5</v>
      </c>
      <c r="M153" s="205">
        <v>1</v>
      </c>
      <c r="N153" s="205">
        <v>0</v>
      </c>
      <c r="O153" s="205" t="s">
        <v>47</v>
      </c>
      <c r="P153" s="53"/>
      <c r="Q153" s="23">
        <f t="shared" si="4"/>
        <v>6</v>
      </c>
      <c r="R153" s="23" t="s">
        <v>1958</v>
      </c>
      <c r="S153" s="22" t="s">
        <v>618</v>
      </c>
      <c r="T153" s="27" t="s">
        <v>32</v>
      </c>
      <c r="U153" s="43" t="s">
        <v>617</v>
      </c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:31" ht="15.75" customHeight="1">
      <c r="A154" s="20">
        <v>143</v>
      </c>
      <c r="B154" s="171" t="s">
        <v>24</v>
      </c>
      <c r="C154" s="43" t="s">
        <v>671</v>
      </c>
      <c r="D154" s="43" t="s">
        <v>674</v>
      </c>
      <c r="E154" s="43" t="s">
        <v>675</v>
      </c>
      <c r="F154" s="38"/>
      <c r="G154" s="41">
        <v>40875</v>
      </c>
      <c r="H154" s="25" t="s">
        <v>28</v>
      </c>
      <c r="I154" s="26" t="s">
        <v>29</v>
      </c>
      <c r="J154" s="43" t="s">
        <v>676</v>
      </c>
      <c r="K154" s="25">
        <v>7</v>
      </c>
      <c r="L154" s="204">
        <v>5.5</v>
      </c>
      <c r="M154" s="205">
        <v>0.5</v>
      </c>
      <c r="N154" s="205" t="s">
        <v>58</v>
      </c>
      <c r="O154" s="205" t="s">
        <v>58</v>
      </c>
      <c r="P154" s="40"/>
      <c r="Q154" s="23">
        <f t="shared" si="4"/>
        <v>6</v>
      </c>
      <c r="R154" s="23" t="s">
        <v>1958</v>
      </c>
      <c r="S154" s="22" t="s">
        <v>677</v>
      </c>
      <c r="T154" s="27" t="s">
        <v>32</v>
      </c>
      <c r="U154" s="43" t="s">
        <v>676</v>
      </c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 ht="15.75" customHeight="1">
      <c r="A155" s="20">
        <v>144</v>
      </c>
      <c r="B155" s="105" t="s">
        <v>24</v>
      </c>
      <c r="C155" s="77" t="s">
        <v>834</v>
      </c>
      <c r="D155" s="77" t="s">
        <v>121</v>
      </c>
      <c r="E155" s="77" t="s">
        <v>265</v>
      </c>
      <c r="F155" s="42"/>
      <c r="G155" s="41">
        <v>40890</v>
      </c>
      <c r="H155" s="25" t="s">
        <v>28</v>
      </c>
      <c r="I155" s="26" t="s">
        <v>29</v>
      </c>
      <c r="J155" s="43" t="s">
        <v>173</v>
      </c>
      <c r="K155" s="25">
        <v>7</v>
      </c>
      <c r="L155" s="204">
        <v>4</v>
      </c>
      <c r="M155" s="205" t="s">
        <v>58</v>
      </c>
      <c r="N155" s="205">
        <v>0</v>
      </c>
      <c r="O155" s="205">
        <v>2</v>
      </c>
      <c r="P155" s="42"/>
      <c r="Q155" s="23">
        <f t="shared" si="4"/>
        <v>6</v>
      </c>
      <c r="R155" s="23" t="s">
        <v>1958</v>
      </c>
      <c r="S155" s="43" t="s">
        <v>174</v>
      </c>
      <c r="T155" s="27" t="s">
        <v>32</v>
      </c>
      <c r="U155" s="43" t="s">
        <v>173</v>
      </c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1:31" ht="15.75" customHeight="1">
      <c r="A156" s="20">
        <v>145</v>
      </c>
      <c r="B156" s="105" t="s">
        <v>24</v>
      </c>
      <c r="C156" s="43" t="s">
        <v>850</v>
      </c>
      <c r="D156" s="43" t="s">
        <v>851</v>
      </c>
      <c r="E156" s="43" t="s">
        <v>852</v>
      </c>
      <c r="F156" s="42"/>
      <c r="G156" s="41" t="s">
        <v>853</v>
      </c>
      <c r="H156" s="25" t="s">
        <v>28</v>
      </c>
      <c r="I156" s="26" t="s">
        <v>29</v>
      </c>
      <c r="J156" s="43" t="s">
        <v>68</v>
      </c>
      <c r="K156" s="25">
        <v>7</v>
      </c>
      <c r="L156" s="204">
        <v>4</v>
      </c>
      <c r="M156" s="205">
        <v>0</v>
      </c>
      <c r="N156" s="205" t="s">
        <v>58</v>
      </c>
      <c r="O156" s="205">
        <v>2</v>
      </c>
      <c r="P156" s="42"/>
      <c r="Q156" s="23">
        <f t="shared" si="4"/>
        <v>6</v>
      </c>
      <c r="R156" s="23" t="s">
        <v>1958</v>
      </c>
      <c r="S156" s="43" t="s">
        <v>69</v>
      </c>
      <c r="T156" s="27" t="s">
        <v>32</v>
      </c>
      <c r="U156" s="43" t="s">
        <v>68</v>
      </c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1:31" ht="15.75" customHeight="1">
      <c r="A157" s="20">
        <v>146</v>
      </c>
      <c r="B157" s="105" t="s">
        <v>24</v>
      </c>
      <c r="C157" s="37" t="s">
        <v>859</v>
      </c>
      <c r="D157" s="37" t="s">
        <v>258</v>
      </c>
      <c r="E157" s="37" t="s">
        <v>177</v>
      </c>
      <c r="F157" s="27"/>
      <c r="G157" s="39">
        <v>40668</v>
      </c>
      <c r="H157" s="25" t="s">
        <v>28</v>
      </c>
      <c r="I157" s="26" t="s">
        <v>29</v>
      </c>
      <c r="J157" s="37" t="s">
        <v>348</v>
      </c>
      <c r="K157" s="25">
        <v>7</v>
      </c>
      <c r="L157" s="204">
        <v>2</v>
      </c>
      <c r="M157" s="205">
        <v>0</v>
      </c>
      <c r="N157" s="205">
        <v>0</v>
      </c>
      <c r="O157" s="205">
        <v>4</v>
      </c>
      <c r="P157" s="23"/>
      <c r="Q157" s="23">
        <f t="shared" si="4"/>
        <v>6</v>
      </c>
      <c r="R157" s="23" t="s">
        <v>1958</v>
      </c>
      <c r="S157" s="37" t="s">
        <v>349</v>
      </c>
      <c r="T157" s="27" t="s">
        <v>32</v>
      </c>
      <c r="U157" s="37" t="s">
        <v>348</v>
      </c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 ht="15.75" customHeight="1">
      <c r="A158" s="20">
        <v>147</v>
      </c>
      <c r="B158" s="105" t="s">
        <v>24</v>
      </c>
      <c r="C158" s="67" t="s">
        <v>875</v>
      </c>
      <c r="D158" s="67" t="s">
        <v>876</v>
      </c>
      <c r="E158" s="67" t="s">
        <v>211</v>
      </c>
      <c r="F158" s="38"/>
      <c r="G158" s="197">
        <v>40823</v>
      </c>
      <c r="H158" s="25" t="s">
        <v>28</v>
      </c>
      <c r="I158" s="26" t="s">
        <v>29</v>
      </c>
      <c r="J158" s="43" t="s">
        <v>68</v>
      </c>
      <c r="K158" s="25">
        <v>7</v>
      </c>
      <c r="L158" s="204">
        <v>4</v>
      </c>
      <c r="M158" s="205">
        <v>0.5</v>
      </c>
      <c r="N158" s="205">
        <v>0</v>
      </c>
      <c r="O158" s="205">
        <v>1.5</v>
      </c>
      <c r="P158" s="40"/>
      <c r="Q158" s="23">
        <f t="shared" si="4"/>
        <v>6</v>
      </c>
      <c r="R158" s="23" t="s">
        <v>1958</v>
      </c>
      <c r="S158" s="43" t="s">
        <v>69</v>
      </c>
      <c r="T158" s="27" t="s">
        <v>32</v>
      </c>
      <c r="U158" s="43" t="s">
        <v>68</v>
      </c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1:31" ht="15.75" customHeight="1">
      <c r="A159" s="20">
        <v>148</v>
      </c>
      <c r="B159" s="105" t="s">
        <v>24</v>
      </c>
      <c r="C159" s="37" t="s">
        <v>917</v>
      </c>
      <c r="D159" s="37" t="s">
        <v>340</v>
      </c>
      <c r="E159" s="37" t="s">
        <v>238</v>
      </c>
      <c r="F159" s="23"/>
      <c r="G159" s="39">
        <v>40590</v>
      </c>
      <c r="H159" s="25" t="s">
        <v>28</v>
      </c>
      <c r="I159" s="26" t="s">
        <v>29</v>
      </c>
      <c r="J159" s="37" t="s">
        <v>106</v>
      </c>
      <c r="K159" s="25">
        <v>7</v>
      </c>
      <c r="L159" s="204">
        <v>3</v>
      </c>
      <c r="M159" s="205">
        <v>1</v>
      </c>
      <c r="N159" s="205" t="s">
        <v>58</v>
      </c>
      <c r="O159" s="205">
        <v>2</v>
      </c>
      <c r="P159" s="23"/>
      <c r="Q159" s="23">
        <f t="shared" si="4"/>
        <v>6</v>
      </c>
      <c r="R159" s="23" t="s">
        <v>1958</v>
      </c>
      <c r="S159" s="37" t="s">
        <v>107</v>
      </c>
      <c r="T159" s="27" t="s">
        <v>32</v>
      </c>
      <c r="U159" s="37" t="s">
        <v>106</v>
      </c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1:31" ht="15.75" customHeight="1">
      <c r="A160" s="20">
        <v>149</v>
      </c>
      <c r="B160" s="171" t="s">
        <v>24</v>
      </c>
      <c r="C160" s="43" t="s">
        <v>492</v>
      </c>
      <c r="D160" s="43" t="s">
        <v>493</v>
      </c>
      <c r="E160" s="43" t="s">
        <v>190</v>
      </c>
      <c r="F160" s="23"/>
      <c r="G160" s="35">
        <v>40766</v>
      </c>
      <c r="H160" s="25" t="s">
        <v>28</v>
      </c>
      <c r="I160" s="26" t="s">
        <v>29</v>
      </c>
      <c r="J160" s="43" t="s">
        <v>164</v>
      </c>
      <c r="K160" s="25">
        <v>7</v>
      </c>
      <c r="L160" s="204">
        <v>2</v>
      </c>
      <c r="M160" s="205">
        <v>1.5</v>
      </c>
      <c r="N160" s="205" t="s">
        <v>47</v>
      </c>
      <c r="O160" s="205">
        <v>2</v>
      </c>
      <c r="P160" s="25"/>
      <c r="Q160" s="23">
        <f t="shared" si="4"/>
        <v>5.5</v>
      </c>
      <c r="R160" s="23" t="s">
        <v>1958</v>
      </c>
      <c r="S160" s="77" t="s">
        <v>165</v>
      </c>
      <c r="T160" s="27" t="s">
        <v>32</v>
      </c>
      <c r="U160" s="43" t="s">
        <v>164</v>
      </c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1:31" ht="15.75" customHeight="1">
      <c r="A161" s="20">
        <v>150</v>
      </c>
      <c r="B161" s="171" t="s">
        <v>24</v>
      </c>
      <c r="C161" s="36" t="s">
        <v>504</v>
      </c>
      <c r="D161" s="36" t="s">
        <v>505</v>
      </c>
      <c r="E161" s="36" t="s">
        <v>506</v>
      </c>
      <c r="F161" s="25"/>
      <c r="G161" s="41">
        <v>40902</v>
      </c>
      <c r="H161" s="25" t="s">
        <v>28</v>
      </c>
      <c r="I161" s="26" t="s">
        <v>29</v>
      </c>
      <c r="J161" s="43" t="s">
        <v>507</v>
      </c>
      <c r="K161" s="25">
        <v>7</v>
      </c>
      <c r="L161" s="204">
        <v>1</v>
      </c>
      <c r="M161" s="205" t="s">
        <v>47</v>
      </c>
      <c r="N161" s="205">
        <v>3.5</v>
      </c>
      <c r="O161" s="205">
        <v>1</v>
      </c>
      <c r="P161" s="42"/>
      <c r="Q161" s="23">
        <f t="shared" si="4"/>
        <v>5.5</v>
      </c>
      <c r="R161" s="23" t="s">
        <v>1958</v>
      </c>
      <c r="S161" s="36" t="s">
        <v>179</v>
      </c>
      <c r="T161" s="27" t="s">
        <v>32</v>
      </c>
      <c r="U161" s="43" t="s">
        <v>507</v>
      </c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1:31" ht="15.75" customHeight="1">
      <c r="A162" s="20">
        <v>151</v>
      </c>
      <c r="B162" s="105" t="s">
        <v>24</v>
      </c>
      <c r="C162" s="36" t="s">
        <v>893</v>
      </c>
      <c r="D162" s="36" t="s">
        <v>894</v>
      </c>
      <c r="E162" s="36" t="s">
        <v>895</v>
      </c>
      <c r="F162" s="42"/>
      <c r="G162" s="41">
        <v>40661</v>
      </c>
      <c r="H162" s="25" t="s">
        <v>28</v>
      </c>
      <c r="I162" s="26" t="s">
        <v>29</v>
      </c>
      <c r="J162" s="43" t="s">
        <v>420</v>
      </c>
      <c r="K162" s="25">
        <v>7</v>
      </c>
      <c r="L162" s="204">
        <v>4.5</v>
      </c>
      <c r="M162" s="205" t="s">
        <v>58</v>
      </c>
      <c r="N162" s="205" t="s">
        <v>58</v>
      </c>
      <c r="O162" s="205">
        <v>1</v>
      </c>
      <c r="P162" s="42"/>
      <c r="Q162" s="23">
        <f t="shared" si="4"/>
        <v>5.5</v>
      </c>
      <c r="R162" s="23" t="s">
        <v>1958</v>
      </c>
      <c r="S162" s="22" t="s">
        <v>421</v>
      </c>
      <c r="T162" s="27" t="s">
        <v>32</v>
      </c>
      <c r="U162" s="43" t="s">
        <v>420</v>
      </c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:31" ht="15.75" customHeight="1">
      <c r="A163" s="20">
        <v>152</v>
      </c>
      <c r="B163" s="105" t="s">
        <v>24</v>
      </c>
      <c r="C163" s="54" t="s">
        <v>900</v>
      </c>
      <c r="D163" s="54" t="s">
        <v>901</v>
      </c>
      <c r="E163" s="54" t="s">
        <v>902</v>
      </c>
      <c r="F163" s="42"/>
      <c r="G163" s="76">
        <v>40567</v>
      </c>
      <c r="H163" s="25" t="s">
        <v>28</v>
      </c>
      <c r="I163" s="26" t="s">
        <v>29</v>
      </c>
      <c r="J163" s="43" t="s">
        <v>154</v>
      </c>
      <c r="K163" s="25">
        <v>7</v>
      </c>
      <c r="L163" s="204">
        <v>5</v>
      </c>
      <c r="M163" s="205">
        <v>0.5</v>
      </c>
      <c r="N163" s="205" t="s">
        <v>58</v>
      </c>
      <c r="O163" s="205" t="s">
        <v>58</v>
      </c>
      <c r="P163" s="23"/>
      <c r="Q163" s="23">
        <f t="shared" si="4"/>
        <v>5.5</v>
      </c>
      <c r="R163" s="23" t="s">
        <v>1958</v>
      </c>
      <c r="S163" s="43" t="s">
        <v>155</v>
      </c>
      <c r="T163" s="27" t="s">
        <v>32</v>
      </c>
      <c r="U163" s="43" t="s">
        <v>154</v>
      </c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ht="15.75" customHeight="1">
      <c r="A164" s="20">
        <v>153</v>
      </c>
      <c r="B164" s="21" t="s">
        <v>24</v>
      </c>
      <c r="C164" s="43" t="s">
        <v>127</v>
      </c>
      <c r="D164" s="43" t="s">
        <v>128</v>
      </c>
      <c r="E164" s="43" t="s">
        <v>129</v>
      </c>
      <c r="F164" s="42"/>
      <c r="G164" s="24">
        <v>41253</v>
      </c>
      <c r="H164" s="25" t="s">
        <v>28</v>
      </c>
      <c r="I164" s="26" t="s">
        <v>29</v>
      </c>
      <c r="J164" s="43" t="s">
        <v>130</v>
      </c>
      <c r="K164" s="25">
        <v>7</v>
      </c>
      <c r="L164" s="204">
        <v>1</v>
      </c>
      <c r="M164" s="205">
        <v>1</v>
      </c>
      <c r="N164" s="205">
        <v>0</v>
      </c>
      <c r="O164" s="205">
        <v>3</v>
      </c>
      <c r="P164" s="25"/>
      <c r="Q164" s="23">
        <f t="shared" si="4"/>
        <v>5</v>
      </c>
      <c r="R164" s="23" t="s">
        <v>1958</v>
      </c>
      <c r="S164" s="43" t="s">
        <v>131</v>
      </c>
      <c r="T164" s="27" t="s">
        <v>32</v>
      </c>
      <c r="U164" s="43" t="s">
        <v>130</v>
      </c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1:31" ht="15.75" customHeight="1">
      <c r="A165" s="20">
        <v>154</v>
      </c>
      <c r="B165" s="21" t="s">
        <v>24</v>
      </c>
      <c r="C165" s="77" t="s">
        <v>268</v>
      </c>
      <c r="D165" s="77" t="s">
        <v>269</v>
      </c>
      <c r="E165" s="77" t="s">
        <v>177</v>
      </c>
      <c r="F165" s="38"/>
      <c r="G165" s="44">
        <v>40712</v>
      </c>
      <c r="H165" s="25" t="s">
        <v>28</v>
      </c>
      <c r="I165" s="26" t="s">
        <v>29</v>
      </c>
      <c r="J165" s="43" t="s">
        <v>270</v>
      </c>
      <c r="K165" s="25">
        <v>7</v>
      </c>
      <c r="L165" s="204">
        <v>5</v>
      </c>
      <c r="M165" s="205" t="s">
        <v>47</v>
      </c>
      <c r="N165" s="205" t="s">
        <v>47</v>
      </c>
      <c r="O165" s="205" t="s">
        <v>47</v>
      </c>
      <c r="P165" s="38"/>
      <c r="Q165" s="23">
        <f t="shared" ref="Q165:Q196" si="5">SUM(L165:P165)</f>
        <v>5</v>
      </c>
      <c r="R165" s="23" t="s">
        <v>1958</v>
      </c>
      <c r="S165" s="55" t="s">
        <v>271</v>
      </c>
      <c r="T165" s="27" t="s">
        <v>32</v>
      </c>
      <c r="U165" s="43" t="s">
        <v>270</v>
      </c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 ht="15.75" customHeight="1">
      <c r="A166" s="20">
        <v>155</v>
      </c>
      <c r="B166" s="21" t="s">
        <v>24</v>
      </c>
      <c r="C166" s="77" t="s">
        <v>284</v>
      </c>
      <c r="D166" s="77" t="s">
        <v>285</v>
      </c>
      <c r="E166" s="77" t="s">
        <v>286</v>
      </c>
      <c r="F166" s="23"/>
      <c r="G166" s="41">
        <v>40658</v>
      </c>
      <c r="H166" s="25" t="s">
        <v>28</v>
      </c>
      <c r="I166" s="26" t="s">
        <v>29</v>
      </c>
      <c r="J166" s="43" t="s">
        <v>287</v>
      </c>
      <c r="K166" s="25">
        <v>7</v>
      </c>
      <c r="L166" s="204">
        <v>4</v>
      </c>
      <c r="M166" s="205" t="s">
        <v>58</v>
      </c>
      <c r="N166" s="205" t="s">
        <v>58</v>
      </c>
      <c r="O166" s="205">
        <v>1</v>
      </c>
      <c r="P166" s="42"/>
      <c r="Q166" s="23">
        <f t="shared" si="5"/>
        <v>5</v>
      </c>
      <c r="R166" s="23" t="s">
        <v>1958</v>
      </c>
      <c r="S166" s="77" t="s">
        <v>288</v>
      </c>
      <c r="T166" s="27" t="s">
        <v>32</v>
      </c>
      <c r="U166" s="43" t="s">
        <v>287</v>
      </c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1:31" ht="15.75" customHeight="1">
      <c r="A167" s="20">
        <v>156</v>
      </c>
      <c r="B167" s="21" t="s">
        <v>24</v>
      </c>
      <c r="C167" s="37" t="s">
        <v>293</v>
      </c>
      <c r="D167" s="37" t="s">
        <v>294</v>
      </c>
      <c r="E167" s="37" t="s">
        <v>295</v>
      </c>
      <c r="F167" s="42"/>
      <c r="G167" s="39">
        <v>40707</v>
      </c>
      <c r="H167" s="25" t="s">
        <v>28</v>
      </c>
      <c r="I167" s="26" t="s">
        <v>29</v>
      </c>
      <c r="J167" s="37" t="s">
        <v>57</v>
      </c>
      <c r="K167" s="25">
        <v>7</v>
      </c>
      <c r="L167" s="204">
        <v>1</v>
      </c>
      <c r="M167" s="205">
        <v>0</v>
      </c>
      <c r="N167" s="205">
        <v>0</v>
      </c>
      <c r="O167" s="205">
        <v>4</v>
      </c>
      <c r="P167" s="42"/>
      <c r="Q167" s="23">
        <f t="shared" si="5"/>
        <v>5</v>
      </c>
      <c r="R167" s="23" t="s">
        <v>1958</v>
      </c>
      <c r="S167" s="37" t="s">
        <v>59</v>
      </c>
      <c r="T167" s="27" t="s">
        <v>32</v>
      </c>
      <c r="U167" s="37" t="s">
        <v>57</v>
      </c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ht="15.75" customHeight="1">
      <c r="A168" s="20">
        <v>157</v>
      </c>
      <c r="B168" s="21" t="s">
        <v>24</v>
      </c>
      <c r="C168" s="43" t="s">
        <v>300</v>
      </c>
      <c r="D168" s="43" t="s">
        <v>301</v>
      </c>
      <c r="E168" s="43" t="s">
        <v>302</v>
      </c>
      <c r="F168" s="42"/>
      <c r="G168" s="41">
        <v>40817</v>
      </c>
      <c r="H168" s="25" t="s">
        <v>28</v>
      </c>
      <c r="I168" s="26" t="s">
        <v>29</v>
      </c>
      <c r="J168" s="43" t="s">
        <v>101</v>
      </c>
      <c r="K168" s="25">
        <v>7</v>
      </c>
      <c r="L168" s="204">
        <v>3</v>
      </c>
      <c r="M168" s="205">
        <v>0</v>
      </c>
      <c r="N168" s="205">
        <v>0</v>
      </c>
      <c r="O168" s="205">
        <v>2</v>
      </c>
      <c r="P168" s="23"/>
      <c r="Q168" s="23">
        <f t="shared" si="5"/>
        <v>5</v>
      </c>
      <c r="R168" s="23" t="s">
        <v>1958</v>
      </c>
      <c r="S168" s="22" t="s">
        <v>102</v>
      </c>
      <c r="T168" s="27" t="s">
        <v>32</v>
      </c>
      <c r="U168" s="43" t="s">
        <v>101</v>
      </c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ht="15.75" customHeight="1">
      <c r="A169" s="20">
        <v>158</v>
      </c>
      <c r="B169" s="21" t="s">
        <v>24</v>
      </c>
      <c r="C169" s="77" t="s">
        <v>389</v>
      </c>
      <c r="D169" s="77" t="s">
        <v>210</v>
      </c>
      <c r="E169" s="77" t="s">
        <v>322</v>
      </c>
      <c r="F169" s="23"/>
      <c r="G169" s="41">
        <v>40670</v>
      </c>
      <c r="H169" s="25" t="s">
        <v>28</v>
      </c>
      <c r="I169" s="26" t="s">
        <v>29</v>
      </c>
      <c r="J169" s="43" t="s">
        <v>390</v>
      </c>
      <c r="K169" s="25">
        <v>7</v>
      </c>
      <c r="L169" s="204">
        <v>5</v>
      </c>
      <c r="M169" s="205" t="s">
        <v>47</v>
      </c>
      <c r="N169" s="205">
        <v>0</v>
      </c>
      <c r="O169" s="205">
        <v>0</v>
      </c>
      <c r="P169" s="25"/>
      <c r="Q169" s="23">
        <f t="shared" si="5"/>
        <v>5</v>
      </c>
      <c r="R169" s="23" t="s">
        <v>1958</v>
      </c>
      <c r="S169" s="43" t="s">
        <v>391</v>
      </c>
      <c r="T169" s="27" t="s">
        <v>32</v>
      </c>
      <c r="U169" s="43" t="s">
        <v>390</v>
      </c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:31" ht="15.75" customHeight="1">
      <c r="A170" s="20">
        <v>159</v>
      </c>
      <c r="B170" s="21" t="s">
        <v>24</v>
      </c>
      <c r="C170" s="67" t="s">
        <v>406</v>
      </c>
      <c r="D170" s="67" t="s">
        <v>361</v>
      </c>
      <c r="E170" s="67" t="s">
        <v>322</v>
      </c>
      <c r="F170" s="42"/>
      <c r="G170" s="49">
        <v>40765</v>
      </c>
      <c r="H170" s="25" t="s">
        <v>28</v>
      </c>
      <c r="I170" s="26" t="s">
        <v>29</v>
      </c>
      <c r="J170" s="43" t="s">
        <v>78</v>
      </c>
      <c r="K170" s="25">
        <v>7</v>
      </c>
      <c r="L170" s="204">
        <v>4</v>
      </c>
      <c r="M170" s="205">
        <v>0</v>
      </c>
      <c r="N170" s="205">
        <v>0</v>
      </c>
      <c r="O170" s="205">
        <v>1</v>
      </c>
      <c r="P170" s="42"/>
      <c r="Q170" s="23">
        <f t="shared" si="5"/>
        <v>5</v>
      </c>
      <c r="R170" s="23" t="s">
        <v>1958</v>
      </c>
      <c r="S170" s="43" t="s">
        <v>145</v>
      </c>
      <c r="T170" s="27" t="s">
        <v>32</v>
      </c>
      <c r="U170" s="43" t="s">
        <v>78</v>
      </c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1:31" ht="15.75" customHeight="1">
      <c r="A171" s="20">
        <v>160</v>
      </c>
      <c r="B171" s="21" t="s">
        <v>24</v>
      </c>
      <c r="C171" s="43" t="s">
        <v>545</v>
      </c>
      <c r="D171" s="67" t="s">
        <v>137</v>
      </c>
      <c r="E171" s="67" t="s">
        <v>140</v>
      </c>
      <c r="F171" s="23"/>
      <c r="G171" s="76">
        <v>40860</v>
      </c>
      <c r="H171" s="25" t="s">
        <v>28</v>
      </c>
      <c r="I171" s="26" t="s">
        <v>29</v>
      </c>
      <c r="J171" s="43" t="s">
        <v>287</v>
      </c>
      <c r="K171" s="25">
        <v>7</v>
      </c>
      <c r="L171" s="204">
        <v>5</v>
      </c>
      <c r="M171" s="205" t="s">
        <v>58</v>
      </c>
      <c r="N171" s="205" t="s">
        <v>58</v>
      </c>
      <c r="O171" s="205" t="s">
        <v>58</v>
      </c>
      <c r="P171" s="42"/>
      <c r="Q171" s="23">
        <f t="shared" si="5"/>
        <v>5</v>
      </c>
      <c r="R171" s="23" t="s">
        <v>1958</v>
      </c>
      <c r="S171" s="67" t="s">
        <v>546</v>
      </c>
      <c r="T171" s="27" t="s">
        <v>32</v>
      </c>
      <c r="U171" s="43" t="s">
        <v>287</v>
      </c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1:31" ht="15.75" customHeight="1">
      <c r="A172" s="20">
        <v>161</v>
      </c>
      <c r="B172" s="21" t="s">
        <v>24</v>
      </c>
      <c r="C172" s="22" t="s">
        <v>649</v>
      </c>
      <c r="D172" s="22" t="s">
        <v>648</v>
      </c>
      <c r="E172" s="22" t="s">
        <v>559</v>
      </c>
      <c r="F172" s="38"/>
      <c r="G172" s="41" t="s">
        <v>650</v>
      </c>
      <c r="H172" s="25" t="s">
        <v>28</v>
      </c>
      <c r="I172" s="26" t="s">
        <v>29</v>
      </c>
      <c r="J172" s="43" t="s">
        <v>68</v>
      </c>
      <c r="K172" s="25">
        <v>7</v>
      </c>
      <c r="L172" s="204">
        <v>2</v>
      </c>
      <c r="M172" s="205" t="s">
        <v>47</v>
      </c>
      <c r="N172" s="205" t="s">
        <v>47</v>
      </c>
      <c r="O172" s="205">
        <v>3</v>
      </c>
      <c r="P172" s="40"/>
      <c r="Q172" s="23">
        <f t="shared" si="5"/>
        <v>5</v>
      </c>
      <c r="R172" s="23" t="s">
        <v>1958</v>
      </c>
      <c r="S172" s="43" t="s">
        <v>69</v>
      </c>
      <c r="T172" s="27" t="s">
        <v>32</v>
      </c>
      <c r="U172" s="43" t="s">
        <v>68</v>
      </c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1:31" ht="15.75" customHeight="1">
      <c r="A173" s="20">
        <v>162</v>
      </c>
      <c r="B173" s="21" t="s">
        <v>24</v>
      </c>
      <c r="C173" s="37" t="s">
        <v>662</v>
      </c>
      <c r="D173" s="37" t="s">
        <v>377</v>
      </c>
      <c r="E173" s="37" t="s">
        <v>231</v>
      </c>
      <c r="F173" s="38"/>
      <c r="G173" s="39">
        <v>40492</v>
      </c>
      <c r="H173" s="25" t="s">
        <v>28</v>
      </c>
      <c r="I173" s="26" t="s">
        <v>29</v>
      </c>
      <c r="J173" s="46" t="s">
        <v>282</v>
      </c>
      <c r="K173" s="25">
        <v>7</v>
      </c>
      <c r="L173" s="204">
        <v>5</v>
      </c>
      <c r="M173" s="205" t="s">
        <v>58</v>
      </c>
      <c r="N173" s="205">
        <v>0</v>
      </c>
      <c r="O173" s="205" t="s">
        <v>58</v>
      </c>
      <c r="P173" s="40"/>
      <c r="Q173" s="23">
        <f t="shared" si="5"/>
        <v>5</v>
      </c>
      <c r="R173" s="23" t="s">
        <v>1958</v>
      </c>
      <c r="S173" s="77" t="s">
        <v>283</v>
      </c>
      <c r="T173" s="27" t="s">
        <v>32</v>
      </c>
      <c r="U173" s="46" t="s">
        <v>282</v>
      </c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1:31" ht="15.75" customHeight="1">
      <c r="A174" s="20">
        <v>163</v>
      </c>
      <c r="B174" s="21" t="s">
        <v>24</v>
      </c>
      <c r="C174" s="43" t="s">
        <v>701</v>
      </c>
      <c r="D174" s="43" t="s">
        <v>332</v>
      </c>
      <c r="E174" s="43" t="s">
        <v>304</v>
      </c>
      <c r="F174" s="42"/>
      <c r="G174" s="35">
        <v>40816</v>
      </c>
      <c r="H174" s="25" t="s">
        <v>28</v>
      </c>
      <c r="I174" s="26" t="s">
        <v>29</v>
      </c>
      <c r="J174" s="43" t="s">
        <v>164</v>
      </c>
      <c r="K174" s="25">
        <v>7</v>
      </c>
      <c r="L174" s="204">
        <v>3.5</v>
      </c>
      <c r="M174" s="205">
        <v>1.5</v>
      </c>
      <c r="N174" s="205" t="s">
        <v>58</v>
      </c>
      <c r="O174" s="205" t="s">
        <v>58</v>
      </c>
      <c r="P174" s="23"/>
      <c r="Q174" s="23">
        <f t="shared" si="5"/>
        <v>5</v>
      </c>
      <c r="R174" s="23" t="s">
        <v>1958</v>
      </c>
      <c r="S174" s="77" t="s">
        <v>165</v>
      </c>
      <c r="T174" s="27" t="s">
        <v>32</v>
      </c>
      <c r="U174" s="43" t="s">
        <v>164</v>
      </c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:31" ht="15.75" customHeight="1">
      <c r="A175" s="20">
        <v>164</v>
      </c>
      <c r="B175" s="171" t="s">
        <v>24</v>
      </c>
      <c r="C175" s="22" t="s">
        <v>733</v>
      </c>
      <c r="D175" s="43" t="s">
        <v>734</v>
      </c>
      <c r="E175" s="22" t="s">
        <v>190</v>
      </c>
      <c r="F175" s="23"/>
      <c r="G175" s="41">
        <v>40861</v>
      </c>
      <c r="H175" s="25" t="s">
        <v>28</v>
      </c>
      <c r="I175" s="26" t="s">
        <v>29</v>
      </c>
      <c r="J175" s="43" t="s">
        <v>63</v>
      </c>
      <c r="K175" s="25">
        <v>7</v>
      </c>
      <c r="L175" s="204">
        <v>4</v>
      </c>
      <c r="M175" s="205" t="s">
        <v>58</v>
      </c>
      <c r="N175" s="205">
        <v>0</v>
      </c>
      <c r="O175" s="205">
        <v>1</v>
      </c>
      <c r="P175" s="23"/>
      <c r="Q175" s="23">
        <f t="shared" si="5"/>
        <v>5</v>
      </c>
      <c r="R175" s="23" t="s">
        <v>1958</v>
      </c>
      <c r="S175" s="22" t="s">
        <v>64</v>
      </c>
      <c r="T175" s="27" t="s">
        <v>32</v>
      </c>
      <c r="U175" s="43" t="s">
        <v>63</v>
      </c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:31" ht="15.75" customHeight="1">
      <c r="A176" s="20">
        <v>165</v>
      </c>
      <c r="B176" s="171" t="s">
        <v>24</v>
      </c>
      <c r="C176" s="54" t="s">
        <v>761</v>
      </c>
      <c r="D176" s="54" t="s">
        <v>535</v>
      </c>
      <c r="E176" s="54" t="s">
        <v>153</v>
      </c>
      <c r="F176" s="25"/>
      <c r="G176" s="76">
        <v>40925</v>
      </c>
      <c r="H176" s="25" t="s">
        <v>28</v>
      </c>
      <c r="I176" s="26" t="s">
        <v>29</v>
      </c>
      <c r="J176" s="43" t="s">
        <v>154</v>
      </c>
      <c r="K176" s="25">
        <v>7</v>
      </c>
      <c r="L176" s="204">
        <v>2.5</v>
      </c>
      <c r="M176" s="205">
        <v>0.5</v>
      </c>
      <c r="N176" s="205">
        <v>0</v>
      </c>
      <c r="O176" s="205">
        <v>2</v>
      </c>
      <c r="P176" s="42"/>
      <c r="Q176" s="23">
        <f t="shared" si="5"/>
        <v>5</v>
      </c>
      <c r="R176" s="23" t="s">
        <v>1958</v>
      </c>
      <c r="S176" s="22" t="s">
        <v>155</v>
      </c>
      <c r="T176" s="27" t="s">
        <v>32</v>
      </c>
      <c r="U176" s="43" t="s">
        <v>154</v>
      </c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:31" ht="15.75" customHeight="1">
      <c r="A177" s="20">
        <v>166</v>
      </c>
      <c r="B177" s="105" t="s">
        <v>24</v>
      </c>
      <c r="C177" s="22" t="s">
        <v>763</v>
      </c>
      <c r="D177" s="22" t="s">
        <v>66</v>
      </c>
      <c r="E177" s="22" t="s">
        <v>56</v>
      </c>
      <c r="F177" s="38"/>
      <c r="G177" s="83">
        <v>40970</v>
      </c>
      <c r="H177" s="25" t="s">
        <v>28</v>
      </c>
      <c r="I177" s="26" t="s">
        <v>29</v>
      </c>
      <c r="J177" s="43" t="s">
        <v>764</v>
      </c>
      <c r="K177" s="25">
        <v>7</v>
      </c>
      <c r="L177" s="204">
        <v>5</v>
      </c>
      <c r="M177" s="205">
        <v>0</v>
      </c>
      <c r="N177" s="205">
        <v>0</v>
      </c>
      <c r="O177" s="205" t="s">
        <v>58</v>
      </c>
      <c r="P177" s="40"/>
      <c r="Q177" s="23">
        <f t="shared" si="5"/>
        <v>5</v>
      </c>
      <c r="R177" s="23" t="s">
        <v>1958</v>
      </c>
      <c r="S177" s="43" t="s">
        <v>765</v>
      </c>
      <c r="T177" s="27" t="s">
        <v>32</v>
      </c>
      <c r="U177" s="43" t="s">
        <v>764</v>
      </c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1:31" ht="15.75" customHeight="1">
      <c r="A178" s="20">
        <v>167</v>
      </c>
      <c r="B178" s="105" t="s">
        <v>24</v>
      </c>
      <c r="C178" s="67" t="s">
        <v>897</v>
      </c>
      <c r="D178" s="67" t="s">
        <v>898</v>
      </c>
      <c r="E178" s="67" t="s">
        <v>899</v>
      </c>
      <c r="F178" s="42"/>
      <c r="G178" s="41">
        <v>40661</v>
      </c>
      <c r="H178" s="25" t="s">
        <v>28</v>
      </c>
      <c r="I178" s="26" t="s">
        <v>29</v>
      </c>
      <c r="J178" s="31" t="s">
        <v>41</v>
      </c>
      <c r="K178" s="25">
        <v>7</v>
      </c>
      <c r="L178" s="204">
        <v>3</v>
      </c>
      <c r="M178" s="205" t="s">
        <v>47</v>
      </c>
      <c r="N178" s="205">
        <v>0</v>
      </c>
      <c r="O178" s="205">
        <v>2</v>
      </c>
      <c r="P178" s="23"/>
      <c r="Q178" s="23">
        <f t="shared" si="5"/>
        <v>5</v>
      </c>
      <c r="R178" s="23" t="s">
        <v>1958</v>
      </c>
      <c r="S178" s="22" t="s">
        <v>42</v>
      </c>
      <c r="T178" s="27" t="s">
        <v>32</v>
      </c>
      <c r="U178" s="31" t="s">
        <v>41</v>
      </c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1:31" ht="15.75" customHeight="1">
      <c r="A179" s="20">
        <v>168</v>
      </c>
      <c r="B179" s="21" t="s">
        <v>24</v>
      </c>
      <c r="C179" s="43" t="s">
        <v>188</v>
      </c>
      <c r="D179" s="43" t="s">
        <v>189</v>
      </c>
      <c r="E179" s="43" t="s">
        <v>190</v>
      </c>
      <c r="F179" s="38"/>
      <c r="G179" s="44">
        <v>40818</v>
      </c>
      <c r="H179" s="25" t="s">
        <v>28</v>
      </c>
      <c r="I179" s="26" t="s">
        <v>29</v>
      </c>
      <c r="J179" s="77" t="s">
        <v>191</v>
      </c>
      <c r="K179" s="25">
        <v>7</v>
      </c>
      <c r="L179" s="204">
        <v>4</v>
      </c>
      <c r="M179" s="205">
        <v>0.5</v>
      </c>
      <c r="N179" s="205">
        <v>0</v>
      </c>
      <c r="O179" s="205">
        <v>0</v>
      </c>
      <c r="P179" s="40"/>
      <c r="Q179" s="23">
        <f t="shared" si="5"/>
        <v>4.5</v>
      </c>
      <c r="R179" s="23" t="s">
        <v>1958</v>
      </c>
      <c r="S179" s="77" t="s">
        <v>192</v>
      </c>
      <c r="T179" s="27" t="s">
        <v>32</v>
      </c>
      <c r="U179" s="77" t="s">
        <v>191</v>
      </c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1:31" ht="15.75" customHeight="1">
      <c r="A180" s="20">
        <v>169</v>
      </c>
      <c r="B180" s="21" t="s">
        <v>24</v>
      </c>
      <c r="C180" s="43" t="s">
        <v>222</v>
      </c>
      <c r="D180" s="43" t="s">
        <v>223</v>
      </c>
      <c r="E180" s="43" t="s">
        <v>105</v>
      </c>
      <c r="F180" s="42"/>
      <c r="G180" s="41">
        <v>40766</v>
      </c>
      <c r="H180" s="25" t="s">
        <v>28</v>
      </c>
      <c r="I180" s="26" t="s">
        <v>29</v>
      </c>
      <c r="J180" s="43" t="s">
        <v>224</v>
      </c>
      <c r="K180" s="25">
        <v>7</v>
      </c>
      <c r="L180" s="204">
        <v>2</v>
      </c>
      <c r="M180" s="205">
        <v>0.5</v>
      </c>
      <c r="N180" s="205">
        <v>0</v>
      </c>
      <c r="O180" s="205">
        <v>2</v>
      </c>
      <c r="P180" s="42"/>
      <c r="Q180" s="23">
        <f t="shared" si="5"/>
        <v>4.5</v>
      </c>
      <c r="R180" s="23" t="s">
        <v>1958</v>
      </c>
      <c r="S180" s="43" t="s">
        <v>225</v>
      </c>
      <c r="T180" s="27" t="s">
        <v>32</v>
      </c>
      <c r="U180" s="43" t="s">
        <v>224</v>
      </c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1:31" ht="15.75" customHeight="1">
      <c r="A181" s="20">
        <v>170</v>
      </c>
      <c r="B181" s="21" t="s">
        <v>24</v>
      </c>
      <c r="C181" s="67" t="s">
        <v>300</v>
      </c>
      <c r="D181" s="67" t="s">
        <v>303</v>
      </c>
      <c r="E181" s="67" t="s">
        <v>304</v>
      </c>
      <c r="F181" s="42"/>
      <c r="G181" s="41">
        <v>40607</v>
      </c>
      <c r="H181" s="25" t="s">
        <v>28</v>
      </c>
      <c r="I181" s="26" t="s">
        <v>29</v>
      </c>
      <c r="J181" s="43" t="s">
        <v>73</v>
      </c>
      <c r="K181" s="25">
        <v>7</v>
      </c>
      <c r="L181" s="204">
        <v>2</v>
      </c>
      <c r="M181" s="205">
        <v>0.5</v>
      </c>
      <c r="N181" s="205">
        <v>0</v>
      </c>
      <c r="O181" s="205">
        <v>2</v>
      </c>
      <c r="P181" s="42"/>
      <c r="Q181" s="23">
        <f t="shared" si="5"/>
        <v>4.5</v>
      </c>
      <c r="R181" s="23" t="s">
        <v>1958</v>
      </c>
      <c r="S181" s="36" t="s">
        <v>74</v>
      </c>
      <c r="T181" s="27" t="s">
        <v>32</v>
      </c>
      <c r="U181" s="43" t="s">
        <v>73</v>
      </c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1:31" ht="15.75" customHeight="1">
      <c r="A182" s="20">
        <v>171</v>
      </c>
      <c r="B182" s="21" t="s">
        <v>24</v>
      </c>
      <c r="C182" s="36" t="s">
        <v>418</v>
      </c>
      <c r="D182" s="36" t="s">
        <v>419</v>
      </c>
      <c r="E182" s="36" t="s">
        <v>177</v>
      </c>
      <c r="F182" s="23"/>
      <c r="G182" s="41">
        <v>40856</v>
      </c>
      <c r="H182" s="25" t="s">
        <v>28</v>
      </c>
      <c r="I182" s="26" t="s">
        <v>29</v>
      </c>
      <c r="J182" s="43" t="s">
        <v>420</v>
      </c>
      <c r="K182" s="25">
        <v>7</v>
      </c>
      <c r="L182" s="204">
        <v>0.5</v>
      </c>
      <c r="M182" s="205">
        <v>1</v>
      </c>
      <c r="N182" s="205">
        <v>0</v>
      </c>
      <c r="O182" s="205">
        <v>3</v>
      </c>
      <c r="P182" s="42"/>
      <c r="Q182" s="23">
        <f t="shared" si="5"/>
        <v>4.5</v>
      </c>
      <c r="R182" s="23" t="s">
        <v>1958</v>
      </c>
      <c r="S182" s="43" t="s">
        <v>421</v>
      </c>
      <c r="T182" s="27" t="s">
        <v>32</v>
      </c>
      <c r="U182" s="43" t="s">
        <v>420</v>
      </c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1:31" ht="15.75" customHeight="1">
      <c r="A183" s="20">
        <v>172</v>
      </c>
      <c r="B183" s="21" t="s">
        <v>24</v>
      </c>
      <c r="C183" s="22" t="s">
        <v>460</v>
      </c>
      <c r="D183" s="22" t="s">
        <v>461</v>
      </c>
      <c r="E183" s="22" t="s">
        <v>265</v>
      </c>
      <c r="F183" s="27"/>
      <c r="G183" s="43" t="s">
        <v>462</v>
      </c>
      <c r="H183" s="25" t="s">
        <v>28</v>
      </c>
      <c r="I183" s="26" t="s">
        <v>29</v>
      </c>
      <c r="J183" s="43" t="s">
        <v>463</v>
      </c>
      <c r="K183" s="25">
        <v>7</v>
      </c>
      <c r="L183" s="204">
        <v>3</v>
      </c>
      <c r="M183" s="205">
        <v>0.5</v>
      </c>
      <c r="N183" s="205">
        <v>0</v>
      </c>
      <c r="O183" s="205">
        <v>1</v>
      </c>
      <c r="P183" s="27"/>
      <c r="Q183" s="23">
        <f t="shared" si="5"/>
        <v>4.5</v>
      </c>
      <c r="R183" s="23" t="s">
        <v>1958</v>
      </c>
      <c r="S183" s="43" t="s">
        <v>464</v>
      </c>
      <c r="T183" s="27" t="s">
        <v>32</v>
      </c>
      <c r="U183" s="43" t="s">
        <v>463</v>
      </c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1:31" ht="15.75" customHeight="1">
      <c r="A184" s="20">
        <v>173</v>
      </c>
      <c r="B184" s="21" t="s">
        <v>24</v>
      </c>
      <c r="C184" s="37" t="s">
        <v>565</v>
      </c>
      <c r="D184" s="37" t="s">
        <v>269</v>
      </c>
      <c r="E184" s="37" t="s">
        <v>265</v>
      </c>
      <c r="F184" s="42"/>
      <c r="G184" s="39">
        <v>40604</v>
      </c>
      <c r="H184" s="25" t="s">
        <v>28</v>
      </c>
      <c r="I184" s="26" t="s">
        <v>29</v>
      </c>
      <c r="J184" s="37" t="s">
        <v>106</v>
      </c>
      <c r="K184" s="25">
        <v>7</v>
      </c>
      <c r="L184" s="204">
        <v>2</v>
      </c>
      <c r="M184" s="205">
        <v>0.5</v>
      </c>
      <c r="N184" s="205">
        <v>0</v>
      </c>
      <c r="O184" s="205">
        <v>2</v>
      </c>
      <c r="P184" s="25"/>
      <c r="Q184" s="23">
        <f t="shared" si="5"/>
        <v>4.5</v>
      </c>
      <c r="R184" s="23" t="s">
        <v>1958</v>
      </c>
      <c r="S184" s="37" t="s">
        <v>107</v>
      </c>
      <c r="T184" s="27" t="s">
        <v>32</v>
      </c>
      <c r="U184" s="37" t="s">
        <v>106</v>
      </c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1:31" ht="15.75" customHeight="1">
      <c r="A185" s="20">
        <v>174</v>
      </c>
      <c r="B185" s="171" t="s">
        <v>24</v>
      </c>
      <c r="C185" s="43" t="s">
        <v>653</v>
      </c>
      <c r="D185" s="43" t="s">
        <v>654</v>
      </c>
      <c r="E185" s="43" t="s">
        <v>655</v>
      </c>
      <c r="F185" s="42"/>
      <c r="G185" s="35">
        <v>40511</v>
      </c>
      <c r="H185" s="25" t="s">
        <v>28</v>
      </c>
      <c r="I185" s="26" t="s">
        <v>29</v>
      </c>
      <c r="J185" s="43" t="s">
        <v>164</v>
      </c>
      <c r="K185" s="25">
        <v>7</v>
      </c>
      <c r="L185" s="206">
        <v>4.5</v>
      </c>
      <c r="M185" s="207" t="s">
        <v>58</v>
      </c>
      <c r="N185" s="207" t="s">
        <v>58</v>
      </c>
      <c r="O185" s="207" t="s">
        <v>58</v>
      </c>
      <c r="P185" s="70"/>
      <c r="Q185" s="69">
        <f t="shared" si="5"/>
        <v>4.5</v>
      </c>
      <c r="R185" s="23" t="s">
        <v>1958</v>
      </c>
      <c r="S185" s="77" t="s">
        <v>165</v>
      </c>
      <c r="T185" s="27" t="s">
        <v>32</v>
      </c>
      <c r="U185" s="43" t="s">
        <v>164</v>
      </c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1:31" ht="15.75" customHeight="1">
      <c r="A186" s="20">
        <v>175</v>
      </c>
      <c r="B186" s="171" t="s">
        <v>24</v>
      </c>
      <c r="C186" s="43" t="s">
        <v>718</v>
      </c>
      <c r="D186" s="43" t="s">
        <v>290</v>
      </c>
      <c r="E186" s="43" t="s">
        <v>211</v>
      </c>
      <c r="F186" s="42"/>
      <c r="G186" s="41">
        <v>40635</v>
      </c>
      <c r="H186" s="25" t="s">
        <v>28</v>
      </c>
      <c r="I186" s="26" t="s">
        <v>29</v>
      </c>
      <c r="J186" s="43" t="s">
        <v>46</v>
      </c>
      <c r="K186" s="25">
        <v>7</v>
      </c>
      <c r="L186" s="204">
        <v>2</v>
      </c>
      <c r="M186" s="205">
        <v>1.5</v>
      </c>
      <c r="N186" s="205">
        <v>1</v>
      </c>
      <c r="O186" s="205" t="s">
        <v>58</v>
      </c>
      <c r="P186" s="42"/>
      <c r="Q186" s="23">
        <f t="shared" si="5"/>
        <v>4.5</v>
      </c>
      <c r="R186" s="23" t="s">
        <v>1958</v>
      </c>
      <c r="S186" s="77" t="s">
        <v>48</v>
      </c>
      <c r="T186" s="27" t="s">
        <v>32</v>
      </c>
      <c r="U186" s="43" t="s">
        <v>46</v>
      </c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1:31" ht="15.75" customHeight="1">
      <c r="A187" s="20">
        <v>176</v>
      </c>
      <c r="B187" s="105" t="s">
        <v>24</v>
      </c>
      <c r="C187" s="36" t="s">
        <v>792</v>
      </c>
      <c r="D187" s="36" t="s">
        <v>715</v>
      </c>
      <c r="E187" s="36" t="s">
        <v>607</v>
      </c>
      <c r="F187" s="42"/>
      <c r="G187" s="41">
        <v>40559</v>
      </c>
      <c r="H187" s="25" t="s">
        <v>28</v>
      </c>
      <c r="I187" s="26" t="s">
        <v>29</v>
      </c>
      <c r="J187" s="43" t="s">
        <v>793</v>
      </c>
      <c r="K187" s="25">
        <v>7</v>
      </c>
      <c r="L187" s="204">
        <v>4</v>
      </c>
      <c r="M187" s="205">
        <v>0.5</v>
      </c>
      <c r="N187" s="205">
        <v>0</v>
      </c>
      <c r="O187" s="205" t="s">
        <v>58</v>
      </c>
      <c r="P187" s="45"/>
      <c r="Q187" s="23">
        <f t="shared" si="5"/>
        <v>4.5</v>
      </c>
      <c r="R187" s="23" t="s">
        <v>1958</v>
      </c>
      <c r="S187" s="36" t="s">
        <v>179</v>
      </c>
      <c r="T187" s="27" t="s">
        <v>32</v>
      </c>
      <c r="U187" s="43" t="s">
        <v>793</v>
      </c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1:31" ht="15.75" customHeight="1">
      <c r="A188" s="20">
        <v>177</v>
      </c>
      <c r="B188" s="105" t="s">
        <v>24</v>
      </c>
      <c r="C188" s="37" t="s">
        <v>801</v>
      </c>
      <c r="D188" s="37" t="s">
        <v>657</v>
      </c>
      <c r="E188" s="37" t="s">
        <v>802</v>
      </c>
      <c r="F188" s="23"/>
      <c r="G188" s="41">
        <v>40886</v>
      </c>
      <c r="H188" s="25" t="s">
        <v>28</v>
      </c>
      <c r="I188" s="26" t="s">
        <v>29</v>
      </c>
      <c r="J188" s="43" t="s">
        <v>186</v>
      </c>
      <c r="K188" s="25">
        <v>7</v>
      </c>
      <c r="L188" s="204">
        <v>2.5</v>
      </c>
      <c r="M188" s="205" t="s">
        <v>58</v>
      </c>
      <c r="N188" s="205" t="s">
        <v>58</v>
      </c>
      <c r="O188" s="205">
        <v>2</v>
      </c>
      <c r="P188" s="42"/>
      <c r="Q188" s="23">
        <f t="shared" si="5"/>
        <v>4.5</v>
      </c>
      <c r="R188" s="23" t="s">
        <v>1958</v>
      </c>
      <c r="S188" s="22" t="s">
        <v>187</v>
      </c>
      <c r="T188" s="27" t="s">
        <v>32</v>
      </c>
      <c r="U188" s="43" t="s">
        <v>186</v>
      </c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1:31" ht="15.75" customHeight="1">
      <c r="A189" s="20">
        <v>178</v>
      </c>
      <c r="B189" s="105" t="s">
        <v>24</v>
      </c>
      <c r="C189" s="22" t="s">
        <v>835</v>
      </c>
      <c r="D189" s="22" t="s">
        <v>755</v>
      </c>
      <c r="E189" s="22" t="s">
        <v>304</v>
      </c>
      <c r="F189" s="23"/>
      <c r="G189" s="41">
        <v>40585</v>
      </c>
      <c r="H189" s="25" t="s">
        <v>28</v>
      </c>
      <c r="I189" s="26" t="s">
        <v>29</v>
      </c>
      <c r="J189" s="43" t="s">
        <v>68</v>
      </c>
      <c r="K189" s="25">
        <v>7</v>
      </c>
      <c r="L189" s="204">
        <v>0</v>
      </c>
      <c r="M189" s="205">
        <v>0.5</v>
      </c>
      <c r="N189" s="205">
        <v>0</v>
      </c>
      <c r="O189" s="205">
        <v>4</v>
      </c>
      <c r="P189" s="23"/>
      <c r="Q189" s="23">
        <f t="shared" si="5"/>
        <v>4.5</v>
      </c>
      <c r="R189" s="23" t="s">
        <v>1958</v>
      </c>
      <c r="S189" s="22" t="s">
        <v>69</v>
      </c>
      <c r="T189" s="27" t="s">
        <v>32</v>
      </c>
      <c r="U189" s="43" t="s">
        <v>68</v>
      </c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1:31" ht="15.75" customHeight="1">
      <c r="A190" s="20">
        <v>179</v>
      </c>
      <c r="B190" s="21" t="s">
        <v>24</v>
      </c>
      <c r="C190" s="43" t="s">
        <v>161</v>
      </c>
      <c r="D190" s="43" t="s">
        <v>162</v>
      </c>
      <c r="E190" s="43" t="s">
        <v>163</v>
      </c>
      <c r="F190" s="27"/>
      <c r="G190" s="35">
        <v>40736</v>
      </c>
      <c r="H190" s="25" t="s">
        <v>28</v>
      </c>
      <c r="I190" s="26" t="s">
        <v>29</v>
      </c>
      <c r="J190" s="43" t="s">
        <v>164</v>
      </c>
      <c r="K190" s="25">
        <v>7</v>
      </c>
      <c r="L190" s="204">
        <v>2.5</v>
      </c>
      <c r="M190" s="205">
        <v>1</v>
      </c>
      <c r="N190" s="205">
        <v>0</v>
      </c>
      <c r="O190" s="205">
        <v>1</v>
      </c>
      <c r="P190" s="27"/>
      <c r="Q190" s="23">
        <f t="shared" si="5"/>
        <v>4.5</v>
      </c>
      <c r="R190" s="23" t="s">
        <v>1958</v>
      </c>
      <c r="S190" s="77" t="s">
        <v>165</v>
      </c>
      <c r="T190" s="27" t="s">
        <v>32</v>
      </c>
      <c r="U190" s="43" t="s">
        <v>164</v>
      </c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1:31" ht="15.75" customHeight="1">
      <c r="A191" s="20">
        <v>180</v>
      </c>
      <c r="B191" s="21" t="s">
        <v>24</v>
      </c>
      <c r="C191" s="43" t="s">
        <v>156</v>
      </c>
      <c r="D191" s="43" t="s">
        <v>157</v>
      </c>
      <c r="E191" s="43" t="s">
        <v>158</v>
      </c>
      <c r="F191" s="27"/>
      <c r="G191" s="24">
        <v>41089</v>
      </c>
      <c r="H191" s="25" t="s">
        <v>28</v>
      </c>
      <c r="I191" s="26" t="s">
        <v>29</v>
      </c>
      <c r="J191" s="43" t="s">
        <v>159</v>
      </c>
      <c r="K191" s="25">
        <v>7</v>
      </c>
      <c r="L191" s="204">
        <v>4</v>
      </c>
      <c r="M191" s="205" t="s">
        <v>47</v>
      </c>
      <c r="N191" s="205">
        <v>0</v>
      </c>
      <c r="O191" s="205" t="s">
        <v>47</v>
      </c>
      <c r="P191" s="50"/>
      <c r="Q191" s="23">
        <f t="shared" si="5"/>
        <v>4</v>
      </c>
      <c r="R191" s="23" t="s">
        <v>1958</v>
      </c>
      <c r="S191" s="43" t="s">
        <v>160</v>
      </c>
      <c r="T191" s="27" t="s">
        <v>32</v>
      </c>
      <c r="U191" s="43" t="s">
        <v>159</v>
      </c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1:31" ht="15.75" customHeight="1">
      <c r="A192" s="20">
        <v>181</v>
      </c>
      <c r="B192" s="21" t="s">
        <v>24</v>
      </c>
      <c r="C192" s="43" t="s">
        <v>212</v>
      </c>
      <c r="D192" s="43" t="s">
        <v>213</v>
      </c>
      <c r="E192" s="43" t="s">
        <v>214</v>
      </c>
      <c r="F192" s="23"/>
      <c r="G192" s="41">
        <v>41132</v>
      </c>
      <c r="H192" s="25" t="s">
        <v>28</v>
      </c>
      <c r="I192" s="26" t="s">
        <v>29</v>
      </c>
      <c r="J192" s="43" t="s">
        <v>215</v>
      </c>
      <c r="K192" s="25">
        <v>7</v>
      </c>
      <c r="L192" s="204">
        <v>2</v>
      </c>
      <c r="M192" s="205">
        <v>0</v>
      </c>
      <c r="N192" s="205">
        <v>0</v>
      </c>
      <c r="O192" s="205">
        <v>2</v>
      </c>
      <c r="P192" s="42"/>
      <c r="Q192" s="23">
        <f t="shared" si="5"/>
        <v>4</v>
      </c>
      <c r="R192" s="23" t="s">
        <v>1958</v>
      </c>
      <c r="S192" s="43" t="s">
        <v>216</v>
      </c>
      <c r="T192" s="27" t="s">
        <v>32</v>
      </c>
      <c r="U192" s="43" t="s">
        <v>215</v>
      </c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1:31" ht="15.75" customHeight="1">
      <c r="A193" s="20">
        <v>182</v>
      </c>
      <c r="B193" s="21" t="s">
        <v>24</v>
      </c>
      <c r="C193" s="43" t="s">
        <v>246</v>
      </c>
      <c r="D193" s="43" t="s">
        <v>247</v>
      </c>
      <c r="E193" s="43" t="s">
        <v>248</v>
      </c>
      <c r="F193" s="23"/>
      <c r="G193" s="41">
        <v>40742</v>
      </c>
      <c r="H193" s="25" t="s">
        <v>28</v>
      </c>
      <c r="I193" s="26" t="s">
        <v>29</v>
      </c>
      <c r="J193" s="43" t="s">
        <v>78</v>
      </c>
      <c r="K193" s="25">
        <v>7</v>
      </c>
      <c r="L193" s="204">
        <v>2</v>
      </c>
      <c r="M193" s="205" t="s">
        <v>47</v>
      </c>
      <c r="N193" s="205" t="s">
        <v>47</v>
      </c>
      <c r="O193" s="205">
        <v>2</v>
      </c>
      <c r="P193" s="23"/>
      <c r="Q193" s="23">
        <f t="shared" si="5"/>
        <v>4</v>
      </c>
      <c r="R193" s="23" t="s">
        <v>1958</v>
      </c>
      <c r="S193" s="43" t="s">
        <v>249</v>
      </c>
      <c r="T193" s="27" t="s">
        <v>32</v>
      </c>
      <c r="U193" s="43" t="s">
        <v>78</v>
      </c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1:31" ht="15.75" customHeight="1">
      <c r="A194" s="20">
        <v>183</v>
      </c>
      <c r="B194" s="21" t="s">
        <v>24</v>
      </c>
      <c r="C194" s="37" t="s">
        <v>345</v>
      </c>
      <c r="D194" s="37" t="s">
        <v>346</v>
      </c>
      <c r="E194" s="37" t="s">
        <v>347</v>
      </c>
      <c r="F194" s="42"/>
      <c r="G194" s="39">
        <v>40740</v>
      </c>
      <c r="H194" s="25" t="s">
        <v>28</v>
      </c>
      <c r="I194" s="26" t="s">
        <v>29</v>
      </c>
      <c r="J194" s="37" t="s">
        <v>348</v>
      </c>
      <c r="K194" s="25">
        <v>7</v>
      </c>
      <c r="L194" s="204">
        <v>1</v>
      </c>
      <c r="M194" s="205" t="s">
        <v>58</v>
      </c>
      <c r="N194" s="205">
        <v>2.5</v>
      </c>
      <c r="O194" s="205">
        <v>0.5</v>
      </c>
      <c r="P194" s="42"/>
      <c r="Q194" s="23">
        <f t="shared" si="5"/>
        <v>4</v>
      </c>
      <c r="R194" s="23" t="s">
        <v>1958</v>
      </c>
      <c r="S194" s="37" t="s">
        <v>349</v>
      </c>
      <c r="T194" s="27" t="s">
        <v>32</v>
      </c>
      <c r="U194" s="37" t="s">
        <v>348</v>
      </c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1:31" ht="15.75" customHeight="1">
      <c r="A195" s="20">
        <v>184</v>
      </c>
      <c r="B195" s="21" t="s">
        <v>24</v>
      </c>
      <c r="C195" s="34" t="s">
        <v>468</v>
      </c>
      <c r="D195" s="34" t="s">
        <v>469</v>
      </c>
      <c r="E195" s="34" t="s">
        <v>265</v>
      </c>
      <c r="F195" s="42"/>
      <c r="G195" s="35">
        <v>40760</v>
      </c>
      <c r="H195" s="25" t="s">
        <v>28</v>
      </c>
      <c r="I195" s="26" t="s">
        <v>29</v>
      </c>
      <c r="J195" s="43" t="s">
        <v>52</v>
      </c>
      <c r="K195" s="25">
        <v>7</v>
      </c>
      <c r="L195" s="204">
        <v>3</v>
      </c>
      <c r="M195" s="205">
        <v>1</v>
      </c>
      <c r="N195" s="205" t="s">
        <v>47</v>
      </c>
      <c r="O195" s="205" t="s">
        <v>47</v>
      </c>
      <c r="P195" s="42"/>
      <c r="Q195" s="23">
        <f t="shared" si="5"/>
        <v>4</v>
      </c>
      <c r="R195" s="23" t="s">
        <v>1958</v>
      </c>
      <c r="S195" s="43" t="s">
        <v>53</v>
      </c>
      <c r="T195" s="27" t="s">
        <v>32</v>
      </c>
      <c r="U195" s="43" t="s">
        <v>52</v>
      </c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1:31" ht="15.75" customHeight="1">
      <c r="A196" s="20">
        <v>185</v>
      </c>
      <c r="B196" s="21" t="s">
        <v>24</v>
      </c>
      <c r="C196" s="73" t="s">
        <v>536</v>
      </c>
      <c r="D196" s="73" t="s">
        <v>537</v>
      </c>
      <c r="E196" s="73" t="s">
        <v>317</v>
      </c>
      <c r="F196" s="42"/>
      <c r="G196" s="196">
        <v>40782</v>
      </c>
      <c r="H196" s="25" t="s">
        <v>28</v>
      </c>
      <c r="I196" s="26" t="s">
        <v>29</v>
      </c>
      <c r="J196" s="43" t="s">
        <v>538</v>
      </c>
      <c r="K196" s="25">
        <v>7</v>
      </c>
      <c r="L196" s="204">
        <v>4</v>
      </c>
      <c r="M196" s="205" t="s">
        <v>58</v>
      </c>
      <c r="N196" s="205" t="s">
        <v>58</v>
      </c>
      <c r="O196" s="205" t="s">
        <v>58</v>
      </c>
      <c r="P196" s="42"/>
      <c r="Q196" s="23">
        <f t="shared" si="5"/>
        <v>4</v>
      </c>
      <c r="R196" s="23" t="s">
        <v>1958</v>
      </c>
      <c r="S196" s="22" t="s">
        <v>539</v>
      </c>
      <c r="T196" s="27" t="s">
        <v>32</v>
      </c>
      <c r="U196" s="43" t="s">
        <v>538</v>
      </c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1:31" ht="15.75" customHeight="1">
      <c r="A197" s="20">
        <v>186</v>
      </c>
      <c r="B197" s="21" t="s">
        <v>24</v>
      </c>
      <c r="C197" s="77" t="s">
        <v>557</v>
      </c>
      <c r="D197" s="77" t="s">
        <v>121</v>
      </c>
      <c r="E197" s="77" t="s">
        <v>352</v>
      </c>
      <c r="F197" s="38"/>
      <c r="G197" s="41">
        <v>40889</v>
      </c>
      <c r="H197" s="25" t="s">
        <v>28</v>
      </c>
      <c r="I197" s="26" t="s">
        <v>29</v>
      </c>
      <c r="J197" s="43" t="s">
        <v>173</v>
      </c>
      <c r="K197" s="25">
        <v>7</v>
      </c>
      <c r="L197" s="204">
        <v>4</v>
      </c>
      <c r="M197" s="205">
        <v>0</v>
      </c>
      <c r="N197" s="205">
        <v>0</v>
      </c>
      <c r="O197" s="205">
        <v>0</v>
      </c>
      <c r="P197" s="40"/>
      <c r="Q197" s="23">
        <f t="shared" ref="Q197:Q228" si="6">SUM(L197:P197)</f>
        <v>4</v>
      </c>
      <c r="R197" s="23" t="s">
        <v>1958</v>
      </c>
      <c r="S197" s="43" t="s">
        <v>174</v>
      </c>
      <c r="T197" s="27" t="s">
        <v>32</v>
      </c>
      <c r="U197" s="43" t="s">
        <v>173</v>
      </c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1:31" ht="15.75" customHeight="1">
      <c r="A198" s="20">
        <v>187</v>
      </c>
      <c r="B198" s="21" t="s">
        <v>24</v>
      </c>
      <c r="C198" s="37" t="s">
        <v>591</v>
      </c>
      <c r="D198" s="37" t="s">
        <v>592</v>
      </c>
      <c r="E198" s="37" t="s">
        <v>302</v>
      </c>
      <c r="F198" s="42"/>
      <c r="G198" s="75">
        <v>40635</v>
      </c>
      <c r="H198" s="25" t="s">
        <v>28</v>
      </c>
      <c r="I198" s="26" t="s">
        <v>29</v>
      </c>
      <c r="J198" s="37" t="s">
        <v>502</v>
      </c>
      <c r="K198" s="25">
        <v>7</v>
      </c>
      <c r="L198" s="204">
        <v>4</v>
      </c>
      <c r="M198" s="205" t="s">
        <v>47</v>
      </c>
      <c r="N198" s="205" t="s">
        <v>47</v>
      </c>
      <c r="O198" s="205" t="s">
        <v>47</v>
      </c>
      <c r="P198" s="42"/>
      <c r="Q198" s="23">
        <f t="shared" si="6"/>
        <v>4</v>
      </c>
      <c r="R198" s="23" t="s">
        <v>1958</v>
      </c>
      <c r="S198" s="37" t="s">
        <v>503</v>
      </c>
      <c r="T198" s="27" t="s">
        <v>32</v>
      </c>
      <c r="U198" s="37" t="s">
        <v>502</v>
      </c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1:31" ht="15.75" customHeight="1">
      <c r="A199" s="20">
        <v>188</v>
      </c>
      <c r="B199" s="21" t="s">
        <v>24</v>
      </c>
      <c r="C199" s="43" t="s">
        <v>658</v>
      </c>
      <c r="D199" s="43" t="s">
        <v>659</v>
      </c>
      <c r="E199" s="43" t="s">
        <v>90</v>
      </c>
      <c r="F199" s="27"/>
      <c r="G199" s="41">
        <v>40720</v>
      </c>
      <c r="H199" s="25" t="s">
        <v>28</v>
      </c>
      <c r="I199" s="26" t="s">
        <v>29</v>
      </c>
      <c r="J199" s="43" t="s">
        <v>516</v>
      </c>
      <c r="K199" s="25">
        <v>7</v>
      </c>
      <c r="L199" s="204" t="s">
        <v>47</v>
      </c>
      <c r="M199" s="205" t="s">
        <v>47</v>
      </c>
      <c r="N199" s="205" t="s">
        <v>47</v>
      </c>
      <c r="O199" s="205">
        <v>4</v>
      </c>
      <c r="P199" s="48"/>
      <c r="Q199" s="23">
        <f t="shared" si="6"/>
        <v>4</v>
      </c>
      <c r="R199" s="23" t="s">
        <v>1958</v>
      </c>
      <c r="S199" s="43" t="s">
        <v>517</v>
      </c>
      <c r="T199" s="27" t="s">
        <v>32</v>
      </c>
      <c r="U199" s="43" t="s">
        <v>516</v>
      </c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1:31" ht="15.75" customHeight="1">
      <c r="A200" s="20">
        <v>189</v>
      </c>
      <c r="B200" s="171" t="s">
        <v>24</v>
      </c>
      <c r="C200" s="22" t="s">
        <v>660</v>
      </c>
      <c r="D200" s="22" t="s">
        <v>661</v>
      </c>
      <c r="E200" s="22" t="s">
        <v>231</v>
      </c>
      <c r="F200" s="42"/>
      <c r="G200" s="41">
        <v>40836</v>
      </c>
      <c r="H200" s="25" t="s">
        <v>28</v>
      </c>
      <c r="I200" s="26" t="s">
        <v>29</v>
      </c>
      <c r="J200" s="43" t="s">
        <v>287</v>
      </c>
      <c r="K200" s="25">
        <v>7</v>
      </c>
      <c r="L200" s="204">
        <v>4</v>
      </c>
      <c r="M200" s="205">
        <v>0</v>
      </c>
      <c r="N200" s="205">
        <v>0</v>
      </c>
      <c r="O200" s="205" t="s">
        <v>58</v>
      </c>
      <c r="P200" s="27"/>
      <c r="Q200" s="23">
        <f t="shared" si="6"/>
        <v>4</v>
      </c>
      <c r="R200" s="23" t="s">
        <v>1958</v>
      </c>
      <c r="S200" s="67" t="s">
        <v>546</v>
      </c>
      <c r="T200" s="27" t="s">
        <v>32</v>
      </c>
      <c r="U200" s="43" t="s">
        <v>287</v>
      </c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1:31" ht="15.75" customHeight="1">
      <c r="A201" s="20">
        <v>190</v>
      </c>
      <c r="B201" s="171" t="s">
        <v>24</v>
      </c>
      <c r="C201" s="52" t="s">
        <v>680</v>
      </c>
      <c r="D201" s="52" t="s">
        <v>273</v>
      </c>
      <c r="E201" s="52" t="s">
        <v>681</v>
      </c>
      <c r="F201" s="38"/>
      <c r="G201" s="52" t="s">
        <v>682</v>
      </c>
      <c r="H201" s="25" t="s">
        <v>28</v>
      </c>
      <c r="I201" s="26" t="s">
        <v>29</v>
      </c>
      <c r="J201" s="52" t="s">
        <v>382</v>
      </c>
      <c r="K201" s="25">
        <v>7</v>
      </c>
      <c r="L201" s="204">
        <v>3</v>
      </c>
      <c r="M201" s="205">
        <v>0</v>
      </c>
      <c r="N201" s="205" t="s">
        <v>58</v>
      </c>
      <c r="O201" s="205">
        <v>1</v>
      </c>
      <c r="P201" s="40"/>
      <c r="Q201" s="23">
        <f t="shared" si="6"/>
        <v>4</v>
      </c>
      <c r="R201" s="23" t="s">
        <v>1958</v>
      </c>
      <c r="S201" s="52" t="s">
        <v>383</v>
      </c>
      <c r="T201" s="27" t="s">
        <v>32</v>
      </c>
      <c r="U201" s="52" t="s">
        <v>382</v>
      </c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1:31" ht="15.75" customHeight="1">
      <c r="A202" s="20">
        <v>191</v>
      </c>
      <c r="B202" s="171" t="s">
        <v>24</v>
      </c>
      <c r="C202" s="36" t="s">
        <v>747</v>
      </c>
      <c r="D202" s="36" t="s">
        <v>332</v>
      </c>
      <c r="E202" s="36" t="s">
        <v>341</v>
      </c>
      <c r="F202" s="25"/>
      <c r="G202" s="41">
        <v>40724</v>
      </c>
      <c r="H202" s="25" t="s">
        <v>28</v>
      </c>
      <c r="I202" s="26" t="s">
        <v>29</v>
      </c>
      <c r="J202" s="43" t="s">
        <v>178</v>
      </c>
      <c r="K202" s="25">
        <v>7</v>
      </c>
      <c r="L202" s="204">
        <v>2</v>
      </c>
      <c r="M202" s="205">
        <v>0</v>
      </c>
      <c r="N202" s="205" t="s">
        <v>741</v>
      </c>
      <c r="O202" s="205">
        <v>2</v>
      </c>
      <c r="P202" s="45"/>
      <c r="Q202" s="23">
        <f t="shared" si="6"/>
        <v>4</v>
      </c>
      <c r="R202" s="23" t="s">
        <v>1958</v>
      </c>
      <c r="S202" s="36" t="s">
        <v>179</v>
      </c>
      <c r="T202" s="27" t="s">
        <v>32</v>
      </c>
      <c r="U202" s="43" t="s">
        <v>178</v>
      </c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1:31" ht="15.75" customHeight="1">
      <c r="A203" s="20">
        <v>192</v>
      </c>
      <c r="B203" s="105" t="s">
        <v>24</v>
      </c>
      <c r="C203" s="43" t="s">
        <v>774</v>
      </c>
      <c r="D203" s="43" t="s">
        <v>121</v>
      </c>
      <c r="E203" s="43" t="s">
        <v>265</v>
      </c>
      <c r="F203" s="42"/>
      <c r="G203" s="41">
        <v>40800</v>
      </c>
      <c r="H203" s="25" t="s">
        <v>28</v>
      </c>
      <c r="I203" s="26" t="s">
        <v>29</v>
      </c>
      <c r="J203" s="43" t="s">
        <v>78</v>
      </c>
      <c r="K203" s="25">
        <v>7</v>
      </c>
      <c r="L203" s="204">
        <v>2</v>
      </c>
      <c r="M203" s="205">
        <v>0</v>
      </c>
      <c r="N203" s="205" t="s">
        <v>47</v>
      </c>
      <c r="O203" s="205">
        <v>2</v>
      </c>
      <c r="P203" s="42"/>
      <c r="Q203" s="23">
        <f t="shared" si="6"/>
        <v>4</v>
      </c>
      <c r="R203" s="23" t="s">
        <v>1958</v>
      </c>
      <c r="S203" s="77" t="s">
        <v>36</v>
      </c>
      <c r="T203" s="27" t="s">
        <v>32</v>
      </c>
      <c r="U203" s="43" t="s">
        <v>78</v>
      </c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1:31" ht="15.75" customHeight="1">
      <c r="A204" s="20">
        <v>193</v>
      </c>
      <c r="B204" s="105" t="s">
        <v>24</v>
      </c>
      <c r="C204" s="52" t="s">
        <v>820</v>
      </c>
      <c r="D204" s="52" t="s">
        <v>303</v>
      </c>
      <c r="E204" s="52" t="s">
        <v>544</v>
      </c>
      <c r="F204" s="53"/>
      <c r="G204" s="66">
        <v>40642</v>
      </c>
      <c r="H204" s="25" t="s">
        <v>28</v>
      </c>
      <c r="I204" s="26" t="s">
        <v>29</v>
      </c>
      <c r="J204" s="52" t="s">
        <v>382</v>
      </c>
      <c r="K204" s="25">
        <v>7</v>
      </c>
      <c r="L204" s="204">
        <v>4</v>
      </c>
      <c r="M204" s="205" t="s">
        <v>58</v>
      </c>
      <c r="N204" s="205">
        <v>0</v>
      </c>
      <c r="O204" s="205" t="s">
        <v>58</v>
      </c>
      <c r="P204" s="53"/>
      <c r="Q204" s="23">
        <f t="shared" si="6"/>
        <v>4</v>
      </c>
      <c r="R204" s="23" t="s">
        <v>1958</v>
      </c>
      <c r="S204" s="52" t="s">
        <v>383</v>
      </c>
      <c r="T204" s="27" t="s">
        <v>32</v>
      </c>
      <c r="U204" s="52" t="s">
        <v>382</v>
      </c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1:31" ht="15.75" customHeight="1">
      <c r="A205" s="20">
        <v>194</v>
      </c>
      <c r="B205" s="105" t="s">
        <v>24</v>
      </c>
      <c r="C205" s="43" t="s">
        <v>821</v>
      </c>
      <c r="D205" s="43" t="s">
        <v>822</v>
      </c>
      <c r="E205" s="43" t="s">
        <v>823</v>
      </c>
      <c r="F205" s="42"/>
      <c r="G205" s="41">
        <v>40803</v>
      </c>
      <c r="H205" s="25" t="s">
        <v>28</v>
      </c>
      <c r="I205" s="26" t="s">
        <v>29</v>
      </c>
      <c r="J205" s="43" t="s">
        <v>772</v>
      </c>
      <c r="K205" s="25">
        <v>7</v>
      </c>
      <c r="L205" s="204">
        <v>2</v>
      </c>
      <c r="M205" s="205">
        <v>0</v>
      </c>
      <c r="N205" s="205">
        <v>0</v>
      </c>
      <c r="O205" s="205">
        <v>2</v>
      </c>
      <c r="P205" s="25"/>
      <c r="Q205" s="23">
        <f t="shared" si="6"/>
        <v>4</v>
      </c>
      <c r="R205" s="23" t="s">
        <v>1958</v>
      </c>
      <c r="S205" s="22" t="s">
        <v>773</v>
      </c>
      <c r="T205" s="27" t="s">
        <v>32</v>
      </c>
      <c r="U205" s="43" t="s">
        <v>772</v>
      </c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1:31" ht="15.75" customHeight="1">
      <c r="A206" s="20">
        <v>195</v>
      </c>
      <c r="B206" s="105" t="s">
        <v>24</v>
      </c>
      <c r="C206" s="77" t="s">
        <v>838</v>
      </c>
      <c r="D206" s="77" t="s">
        <v>839</v>
      </c>
      <c r="E206" s="77" t="s">
        <v>840</v>
      </c>
      <c r="F206" s="87"/>
      <c r="G206" s="44">
        <v>40557</v>
      </c>
      <c r="H206" s="25" t="s">
        <v>28</v>
      </c>
      <c r="I206" s="26" t="s">
        <v>29</v>
      </c>
      <c r="J206" s="77" t="s">
        <v>78</v>
      </c>
      <c r="K206" s="25">
        <v>7</v>
      </c>
      <c r="L206" s="204">
        <v>3</v>
      </c>
      <c r="M206" s="205" t="s">
        <v>47</v>
      </c>
      <c r="N206" s="205" t="s">
        <v>47</v>
      </c>
      <c r="O206" s="205">
        <v>1</v>
      </c>
      <c r="P206" s="42"/>
      <c r="Q206" s="23">
        <f t="shared" si="6"/>
        <v>4</v>
      </c>
      <c r="R206" s="23" t="s">
        <v>1958</v>
      </c>
      <c r="S206" s="77" t="s">
        <v>36</v>
      </c>
      <c r="T206" s="27" t="s">
        <v>32</v>
      </c>
      <c r="U206" s="77" t="s">
        <v>78</v>
      </c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1:31" ht="15.75" customHeight="1">
      <c r="A207" s="20">
        <v>196</v>
      </c>
      <c r="B207" s="105" t="s">
        <v>24</v>
      </c>
      <c r="C207" s="43" t="s">
        <v>863</v>
      </c>
      <c r="D207" s="43" t="s">
        <v>181</v>
      </c>
      <c r="E207" s="43" t="s">
        <v>567</v>
      </c>
      <c r="F207" s="23"/>
      <c r="G207" s="24">
        <v>41196</v>
      </c>
      <c r="H207" s="25" t="s">
        <v>28</v>
      </c>
      <c r="I207" s="26" t="s">
        <v>29</v>
      </c>
      <c r="J207" s="43" t="s">
        <v>358</v>
      </c>
      <c r="K207" s="25">
        <v>7</v>
      </c>
      <c r="L207" s="204">
        <v>0</v>
      </c>
      <c r="M207" s="205">
        <v>1</v>
      </c>
      <c r="N207" s="205">
        <v>1</v>
      </c>
      <c r="O207" s="205">
        <v>2</v>
      </c>
      <c r="P207" s="23"/>
      <c r="Q207" s="23">
        <f t="shared" si="6"/>
        <v>4</v>
      </c>
      <c r="R207" s="23" t="s">
        <v>1958</v>
      </c>
      <c r="S207" s="22" t="s">
        <v>359</v>
      </c>
      <c r="T207" s="27" t="s">
        <v>32</v>
      </c>
      <c r="U207" s="43" t="s">
        <v>358</v>
      </c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:31" ht="15.75" customHeight="1">
      <c r="A208" s="20">
        <v>197</v>
      </c>
      <c r="B208" s="105" t="s">
        <v>24</v>
      </c>
      <c r="C208" s="43" t="s">
        <v>915</v>
      </c>
      <c r="D208" s="43" t="s">
        <v>556</v>
      </c>
      <c r="E208" s="43" t="s">
        <v>916</v>
      </c>
      <c r="F208" s="32"/>
      <c r="G208" s="65">
        <v>40745</v>
      </c>
      <c r="H208" s="25" t="s">
        <v>28</v>
      </c>
      <c r="I208" s="26" t="s">
        <v>29</v>
      </c>
      <c r="J208" s="43" t="s">
        <v>215</v>
      </c>
      <c r="K208" s="25">
        <v>7</v>
      </c>
      <c r="L208" s="204">
        <v>2</v>
      </c>
      <c r="M208" s="205">
        <v>0</v>
      </c>
      <c r="N208" s="205">
        <v>0</v>
      </c>
      <c r="O208" s="205">
        <v>2</v>
      </c>
      <c r="P208" s="42"/>
      <c r="Q208" s="23">
        <f t="shared" si="6"/>
        <v>4</v>
      </c>
      <c r="R208" s="23" t="s">
        <v>1958</v>
      </c>
      <c r="S208" s="22" t="s">
        <v>216</v>
      </c>
      <c r="T208" s="27" t="s">
        <v>32</v>
      </c>
      <c r="U208" s="43" t="s">
        <v>215</v>
      </c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1:31" ht="15.75" customHeight="1">
      <c r="A209" s="20">
        <v>198</v>
      </c>
      <c r="B209" s="21" t="s">
        <v>24</v>
      </c>
      <c r="C209" s="77" t="s">
        <v>172</v>
      </c>
      <c r="D209" s="77" t="s">
        <v>157</v>
      </c>
      <c r="E209" s="77" t="s">
        <v>158</v>
      </c>
      <c r="F209" s="42"/>
      <c r="G209" s="41">
        <v>40719</v>
      </c>
      <c r="H209" s="25" t="s">
        <v>28</v>
      </c>
      <c r="I209" s="26" t="s">
        <v>29</v>
      </c>
      <c r="J209" s="43" t="s">
        <v>173</v>
      </c>
      <c r="K209" s="25">
        <v>7</v>
      </c>
      <c r="L209" s="204">
        <v>3</v>
      </c>
      <c r="M209" s="205">
        <v>0.5</v>
      </c>
      <c r="N209" s="205" t="s">
        <v>47</v>
      </c>
      <c r="O209" s="205">
        <v>0</v>
      </c>
      <c r="P209" s="42"/>
      <c r="Q209" s="23">
        <f t="shared" si="6"/>
        <v>3.5</v>
      </c>
      <c r="R209" s="23" t="s">
        <v>1958</v>
      </c>
      <c r="S209" s="43" t="s">
        <v>174</v>
      </c>
      <c r="T209" s="27" t="s">
        <v>32</v>
      </c>
      <c r="U209" s="43" t="s">
        <v>173</v>
      </c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1:31" ht="15.75" customHeight="1">
      <c r="A210" s="20">
        <v>199</v>
      </c>
      <c r="B210" s="21" t="s">
        <v>24</v>
      </c>
      <c r="C210" s="43" t="s">
        <v>450</v>
      </c>
      <c r="D210" s="43" t="s">
        <v>121</v>
      </c>
      <c r="E210" s="43" t="s">
        <v>105</v>
      </c>
      <c r="F210" s="42"/>
      <c r="G210" s="41">
        <v>41091</v>
      </c>
      <c r="H210" s="25" t="s">
        <v>28</v>
      </c>
      <c r="I210" s="26" t="s">
        <v>29</v>
      </c>
      <c r="J210" s="43" t="s">
        <v>46</v>
      </c>
      <c r="K210" s="25">
        <v>6</v>
      </c>
      <c r="L210" s="204">
        <v>1</v>
      </c>
      <c r="M210" s="205">
        <v>0.5</v>
      </c>
      <c r="N210" s="205">
        <v>1</v>
      </c>
      <c r="O210" s="205">
        <v>1</v>
      </c>
      <c r="P210" s="45"/>
      <c r="Q210" s="23">
        <f t="shared" si="6"/>
        <v>3.5</v>
      </c>
      <c r="R210" s="23" t="s">
        <v>1958</v>
      </c>
      <c r="S210" s="43" t="s">
        <v>87</v>
      </c>
      <c r="T210" s="27" t="s">
        <v>32</v>
      </c>
      <c r="U210" s="43" t="s">
        <v>46</v>
      </c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:31" ht="15.75" customHeight="1">
      <c r="A211" s="20">
        <v>200</v>
      </c>
      <c r="B211" s="21" t="s">
        <v>24</v>
      </c>
      <c r="C211" s="33" t="s">
        <v>555</v>
      </c>
      <c r="D211" s="33" t="s">
        <v>556</v>
      </c>
      <c r="E211" s="33" t="s">
        <v>374</v>
      </c>
      <c r="F211" s="23"/>
      <c r="G211" s="41">
        <v>40766</v>
      </c>
      <c r="H211" s="25" t="s">
        <v>28</v>
      </c>
      <c r="I211" s="26" t="s">
        <v>29</v>
      </c>
      <c r="J211" s="43" t="s">
        <v>68</v>
      </c>
      <c r="K211" s="25">
        <v>7</v>
      </c>
      <c r="L211" s="204">
        <v>1</v>
      </c>
      <c r="M211" s="205">
        <v>0.5</v>
      </c>
      <c r="N211" s="205">
        <v>0</v>
      </c>
      <c r="O211" s="205">
        <v>2</v>
      </c>
      <c r="P211" s="23"/>
      <c r="Q211" s="23">
        <f t="shared" si="6"/>
        <v>3.5</v>
      </c>
      <c r="R211" s="23" t="s">
        <v>1958</v>
      </c>
      <c r="S211" s="33" t="s">
        <v>69</v>
      </c>
      <c r="T211" s="27" t="s">
        <v>32</v>
      </c>
      <c r="U211" s="43" t="s">
        <v>68</v>
      </c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:31" ht="15.75" customHeight="1">
      <c r="A212" s="20">
        <v>201</v>
      </c>
      <c r="B212" s="171" t="s">
        <v>24</v>
      </c>
      <c r="C212" s="43" t="s">
        <v>678</v>
      </c>
      <c r="D212" s="43" t="s">
        <v>499</v>
      </c>
      <c r="E212" s="43" t="s">
        <v>434</v>
      </c>
      <c r="F212" s="80"/>
      <c r="G212" s="41">
        <v>40880</v>
      </c>
      <c r="H212" s="25" t="s">
        <v>28</v>
      </c>
      <c r="I212" s="26" t="s">
        <v>29</v>
      </c>
      <c r="J212" s="43" t="s">
        <v>101</v>
      </c>
      <c r="K212" s="25">
        <v>7</v>
      </c>
      <c r="L212" s="204">
        <v>3</v>
      </c>
      <c r="M212" s="205">
        <v>0.5</v>
      </c>
      <c r="N212" s="205">
        <v>0</v>
      </c>
      <c r="O212" s="205">
        <v>0</v>
      </c>
      <c r="P212" s="80"/>
      <c r="Q212" s="23">
        <f t="shared" si="6"/>
        <v>3.5</v>
      </c>
      <c r="R212" s="23" t="s">
        <v>1958</v>
      </c>
      <c r="S212" s="43" t="s">
        <v>102</v>
      </c>
      <c r="T212" s="27" t="s">
        <v>32</v>
      </c>
      <c r="U212" s="43" t="s">
        <v>101</v>
      </c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 ht="15.75" customHeight="1">
      <c r="A213" s="20">
        <v>202</v>
      </c>
      <c r="B213" s="171" t="s">
        <v>24</v>
      </c>
      <c r="C213" s="43" t="s">
        <v>716</v>
      </c>
      <c r="D213" s="43" t="s">
        <v>157</v>
      </c>
      <c r="E213" s="43" t="s">
        <v>717</v>
      </c>
      <c r="F213" s="38"/>
      <c r="G213" s="41">
        <v>40855</v>
      </c>
      <c r="H213" s="25" t="s">
        <v>28</v>
      </c>
      <c r="I213" s="26" t="s">
        <v>29</v>
      </c>
      <c r="J213" s="43" t="s">
        <v>516</v>
      </c>
      <c r="K213" s="25">
        <v>7</v>
      </c>
      <c r="L213" s="204">
        <v>2</v>
      </c>
      <c r="M213" s="205">
        <v>0.5</v>
      </c>
      <c r="N213" s="205">
        <v>0</v>
      </c>
      <c r="O213" s="205">
        <v>1</v>
      </c>
      <c r="P213" s="40"/>
      <c r="Q213" s="23">
        <f t="shared" si="6"/>
        <v>3.5</v>
      </c>
      <c r="R213" s="23" t="s">
        <v>1958</v>
      </c>
      <c r="S213" s="43" t="s">
        <v>517</v>
      </c>
      <c r="T213" s="27" t="s">
        <v>32</v>
      </c>
      <c r="U213" s="43" t="s">
        <v>516</v>
      </c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1:31" ht="15.75" customHeight="1">
      <c r="A214" s="20">
        <v>203</v>
      </c>
      <c r="B214" s="105" t="s">
        <v>24</v>
      </c>
      <c r="C214" s="37" t="s">
        <v>817</v>
      </c>
      <c r="D214" s="37" t="s">
        <v>818</v>
      </c>
      <c r="E214" s="37" t="s">
        <v>819</v>
      </c>
      <c r="F214" s="23"/>
      <c r="G214" s="39">
        <v>40853</v>
      </c>
      <c r="H214" s="25" t="s">
        <v>28</v>
      </c>
      <c r="I214" s="26" t="s">
        <v>29</v>
      </c>
      <c r="J214" s="37" t="s">
        <v>106</v>
      </c>
      <c r="K214" s="25">
        <v>7</v>
      </c>
      <c r="L214" s="204">
        <v>3</v>
      </c>
      <c r="M214" s="205">
        <v>0.5</v>
      </c>
      <c r="N214" s="205">
        <v>0</v>
      </c>
      <c r="O214" s="205" t="s">
        <v>58</v>
      </c>
      <c r="P214" s="25"/>
      <c r="Q214" s="23">
        <f t="shared" si="6"/>
        <v>3.5</v>
      </c>
      <c r="R214" s="23" t="s">
        <v>1958</v>
      </c>
      <c r="S214" s="37" t="s">
        <v>107</v>
      </c>
      <c r="T214" s="27" t="s">
        <v>32</v>
      </c>
      <c r="U214" s="37" t="s">
        <v>106</v>
      </c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ht="15.75" customHeight="1">
      <c r="A215" s="20">
        <v>204</v>
      </c>
      <c r="B215" s="105" t="s">
        <v>24</v>
      </c>
      <c r="C215" s="37" t="s">
        <v>826</v>
      </c>
      <c r="D215" s="37" t="s">
        <v>827</v>
      </c>
      <c r="E215" s="37" t="s">
        <v>828</v>
      </c>
      <c r="F215" s="42"/>
      <c r="G215" s="39">
        <v>40643</v>
      </c>
      <c r="H215" s="25" t="s">
        <v>28</v>
      </c>
      <c r="I215" s="26" t="s">
        <v>29</v>
      </c>
      <c r="J215" s="37" t="s">
        <v>348</v>
      </c>
      <c r="K215" s="25">
        <v>7</v>
      </c>
      <c r="L215" s="204">
        <v>2.5</v>
      </c>
      <c r="M215" s="205" t="s">
        <v>58</v>
      </c>
      <c r="N215" s="205">
        <v>0</v>
      </c>
      <c r="O215" s="205">
        <v>1</v>
      </c>
      <c r="P215" s="42"/>
      <c r="Q215" s="23">
        <f t="shared" si="6"/>
        <v>3.5</v>
      </c>
      <c r="R215" s="23" t="s">
        <v>1958</v>
      </c>
      <c r="S215" s="37" t="s">
        <v>349</v>
      </c>
      <c r="T215" s="27" t="s">
        <v>32</v>
      </c>
      <c r="U215" s="37" t="s">
        <v>348</v>
      </c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1:31" ht="15.75" customHeight="1">
      <c r="A216" s="20">
        <v>205</v>
      </c>
      <c r="B216" s="21" t="s">
        <v>24</v>
      </c>
      <c r="C216" s="22" t="s">
        <v>84</v>
      </c>
      <c r="D216" s="22" t="s">
        <v>85</v>
      </c>
      <c r="E216" s="22" t="s">
        <v>86</v>
      </c>
      <c r="F216" s="42"/>
      <c r="G216" s="41">
        <v>41113</v>
      </c>
      <c r="H216" s="25" t="s">
        <v>28</v>
      </c>
      <c r="I216" s="26" t="s">
        <v>29</v>
      </c>
      <c r="J216" s="43" t="s">
        <v>46</v>
      </c>
      <c r="K216" s="25">
        <v>7</v>
      </c>
      <c r="L216" s="204">
        <v>1</v>
      </c>
      <c r="M216" s="205">
        <v>0</v>
      </c>
      <c r="N216" s="205">
        <v>0</v>
      </c>
      <c r="O216" s="205">
        <v>2</v>
      </c>
      <c r="P216" s="42"/>
      <c r="Q216" s="23">
        <f t="shared" si="6"/>
        <v>3</v>
      </c>
      <c r="R216" s="23" t="s">
        <v>1958</v>
      </c>
      <c r="S216" s="22" t="s">
        <v>87</v>
      </c>
      <c r="T216" s="27" t="s">
        <v>32</v>
      </c>
      <c r="U216" s="43" t="s">
        <v>46</v>
      </c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1:31" ht="15.75" customHeight="1">
      <c r="A217" s="20">
        <v>206</v>
      </c>
      <c r="B217" s="21" t="s">
        <v>24</v>
      </c>
      <c r="C217" s="43" t="s">
        <v>98</v>
      </c>
      <c r="D217" s="43" t="s">
        <v>99</v>
      </c>
      <c r="E217" s="43" t="s">
        <v>100</v>
      </c>
      <c r="F217" s="42"/>
      <c r="G217" s="41">
        <v>40812</v>
      </c>
      <c r="H217" s="25" t="s">
        <v>28</v>
      </c>
      <c r="I217" s="26" t="s">
        <v>29</v>
      </c>
      <c r="J217" s="43" t="s">
        <v>101</v>
      </c>
      <c r="K217" s="25">
        <v>7</v>
      </c>
      <c r="L217" s="204">
        <v>2</v>
      </c>
      <c r="M217" s="205">
        <v>1</v>
      </c>
      <c r="N217" s="205" t="s">
        <v>47</v>
      </c>
      <c r="O217" s="205" t="s">
        <v>47</v>
      </c>
      <c r="P217" s="42"/>
      <c r="Q217" s="23">
        <f t="shared" si="6"/>
        <v>3</v>
      </c>
      <c r="R217" s="23" t="s">
        <v>1958</v>
      </c>
      <c r="S217" s="43" t="s">
        <v>102</v>
      </c>
      <c r="T217" s="27" t="s">
        <v>32</v>
      </c>
      <c r="U217" s="43" t="s">
        <v>101</v>
      </c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1:31" ht="15.75" customHeight="1">
      <c r="A218" s="20">
        <v>207</v>
      </c>
      <c r="B218" s="21" t="s">
        <v>24</v>
      </c>
      <c r="C218" s="43" t="s">
        <v>193</v>
      </c>
      <c r="D218" s="43" t="s">
        <v>194</v>
      </c>
      <c r="E218" s="43" t="s">
        <v>105</v>
      </c>
      <c r="F218" s="32"/>
      <c r="G218" s="41">
        <v>41079</v>
      </c>
      <c r="H218" s="25" t="s">
        <v>28</v>
      </c>
      <c r="I218" s="26" t="s">
        <v>29</v>
      </c>
      <c r="J218" s="43" t="s">
        <v>46</v>
      </c>
      <c r="K218" s="25">
        <v>7</v>
      </c>
      <c r="L218" s="204">
        <v>0</v>
      </c>
      <c r="M218" s="205">
        <v>0</v>
      </c>
      <c r="N218" s="205">
        <v>0</v>
      </c>
      <c r="O218" s="205">
        <v>3</v>
      </c>
      <c r="P218" s="45"/>
      <c r="Q218" s="23">
        <f t="shared" si="6"/>
        <v>3</v>
      </c>
      <c r="R218" s="23" t="s">
        <v>1958</v>
      </c>
      <c r="S218" s="43" t="s">
        <v>48</v>
      </c>
      <c r="T218" s="27" t="s">
        <v>32</v>
      </c>
      <c r="U218" s="43" t="s">
        <v>46</v>
      </c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1:31" ht="15.75" customHeight="1">
      <c r="A219" s="20">
        <v>208</v>
      </c>
      <c r="B219" s="21" t="s">
        <v>24</v>
      </c>
      <c r="C219" s="37" t="s">
        <v>226</v>
      </c>
      <c r="D219" s="37" t="s">
        <v>227</v>
      </c>
      <c r="E219" s="37" t="s">
        <v>228</v>
      </c>
      <c r="F219" s="53"/>
      <c r="G219" s="39">
        <v>40842</v>
      </c>
      <c r="H219" s="25" t="s">
        <v>28</v>
      </c>
      <c r="I219" s="26" t="s">
        <v>29</v>
      </c>
      <c r="J219" s="37" t="s">
        <v>106</v>
      </c>
      <c r="K219" s="25">
        <v>7</v>
      </c>
      <c r="L219" s="204">
        <v>3</v>
      </c>
      <c r="M219" s="205">
        <v>0</v>
      </c>
      <c r="N219" s="205">
        <v>0</v>
      </c>
      <c r="O219" s="205" t="s">
        <v>47</v>
      </c>
      <c r="P219" s="53"/>
      <c r="Q219" s="23">
        <f t="shared" si="6"/>
        <v>3</v>
      </c>
      <c r="R219" s="23" t="s">
        <v>1958</v>
      </c>
      <c r="S219" s="37" t="s">
        <v>107</v>
      </c>
      <c r="T219" s="27" t="s">
        <v>32</v>
      </c>
      <c r="U219" s="37" t="s">
        <v>106</v>
      </c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spans="1:31" ht="15.75" customHeight="1">
      <c r="A220" s="20">
        <v>209</v>
      </c>
      <c r="B220" s="21" t="s">
        <v>24</v>
      </c>
      <c r="C220" s="36" t="s">
        <v>300</v>
      </c>
      <c r="D220" s="36" t="s">
        <v>197</v>
      </c>
      <c r="E220" s="36" t="s">
        <v>305</v>
      </c>
      <c r="F220" s="42"/>
      <c r="G220" s="41">
        <v>40762</v>
      </c>
      <c r="H220" s="25" t="s">
        <v>28</v>
      </c>
      <c r="I220" s="26" t="s">
        <v>29</v>
      </c>
      <c r="J220" s="43" t="s">
        <v>178</v>
      </c>
      <c r="K220" s="25">
        <v>7</v>
      </c>
      <c r="L220" s="204">
        <v>1</v>
      </c>
      <c r="M220" s="205" t="s">
        <v>47</v>
      </c>
      <c r="N220" s="205">
        <v>0</v>
      </c>
      <c r="O220" s="205">
        <v>2</v>
      </c>
      <c r="P220" s="42"/>
      <c r="Q220" s="23">
        <f t="shared" si="6"/>
        <v>3</v>
      </c>
      <c r="R220" s="23" t="s">
        <v>1958</v>
      </c>
      <c r="S220" s="36" t="s">
        <v>179</v>
      </c>
      <c r="T220" s="27" t="s">
        <v>32</v>
      </c>
      <c r="U220" s="43" t="s">
        <v>178</v>
      </c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ht="15.75" customHeight="1">
      <c r="A221" s="20">
        <v>210</v>
      </c>
      <c r="B221" s="21" t="s">
        <v>24</v>
      </c>
      <c r="C221" s="43" t="s">
        <v>314</v>
      </c>
      <c r="D221" s="43" t="s">
        <v>55</v>
      </c>
      <c r="E221" s="43" t="s">
        <v>315</v>
      </c>
      <c r="F221" s="42"/>
      <c r="G221" s="44">
        <v>40921</v>
      </c>
      <c r="H221" s="25" t="s">
        <v>28</v>
      </c>
      <c r="I221" s="26" t="s">
        <v>29</v>
      </c>
      <c r="J221" s="31" t="s">
        <v>41</v>
      </c>
      <c r="K221" s="25">
        <v>7</v>
      </c>
      <c r="L221" s="204">
        <v>0</v>
      </c>
      <c r="M221" s="205" t="s">
        <v>58</v>
      </c>
      <c r="N221" s="205">
        <v>0</v>
      </c>
      <c r="O221" s="205">
        <v>3</v>
      </c>
      <c r="P221" s="42"/>
      <c r="Q221" s="23">
        <f t="shared" si="6"/>
        <v>3</v>
      </c>
      <c r="R221" s="23" t="s">
        <v>1958</v>
      </c>
      <c r="S221" s="43" t="s">
        <v>42</v>
      </c>
      <c r="T221" s="27" t="s">
        <v>32</v>
      </c>
      <c r="U221" s="31" t="s">
        <v>41</v>
      </c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 ht="15.75" customHeight="1">
      <c r="A222" s="20">
        <v>211</v>
      </c>
      <c r="B222" s="21" t="s">
        <v>24</v>
      </c>
      <c r="C222" s="37" t="s">
        <v>323</v>
      </c>
      <c r="D222" s="37" t="s">
        <v>210</v>
      </c>
      <c r="E222" s="37" t="s">
        <v>324</v>
      </c>
      <c r="F222" s="38"/>
      <c r="G222" s="39">
        <v>40769</v>
      </c>
      <c r="H222" s="25" t="s">
        <v>28</v>
      </c>
      <c r="I222" s="26" t="s">
        <v>29</v>
      </c>
      <c r="J222" s="37" t="s">
        <v>266</v>
      </c>
      <c r="K222" s="25">
        <v>7</v>
      </c>
      <c r="L222" s="204">
        <v>3</v>
      </c>
      <c r="M222" s="205" t="s">
        <v>47</v>
      </c>
      <c r="N222" s="205">
        <v>0</v>
      </c>
      <c r="O222" s="205" t="s">
        <v>47</v>
      </c>
      <c r="P222" s="40"/>
      <c r="Q222" s="23">
        <f t="shared" si="6"/>
        <v>3</v>
      </c>
      <c r="R222" s="23" t="s">
        <v>1958</v>
      </c>
      <c r="S222" s="37" t="s">
        <v>267</v>
      </c>
      <c r="T222" s="27" t="s">
        <v>32</v>
      </c>
      <c r="U222" s="37" t="s">
        <v>266</v>
      </c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1:31" ht="15.75" customHeight="1">
      <c r="A223" s="20">
        <v>212</v>
      </c>
      <c r="B223" s="21" t="s">
        <v>24</v>
      </c>
      <c r="C223" s="37" t="s">
        <v>331</v>
      </c>
      <c r="D223" s="37" t="s">
        <v>332</v>
      </c>
      <c r="E223" s="37" t="s">
        <v>198</v>
      </c>
      <c r="F223" s="38"/>
      <c r="G223" s="64">
        <v>40818</v>
      </c>
      <c r="H223" s="25" t="s">
        <v>28</v>
      </c>
      <c r="I223" s="26" t="s">
        <v>29</v>
      </c>
      <c r="J223" s="37" t="s">
        <v>266</v>
      </c>
      <c r="K223" s="25">
        <v>7</v>
      </c>
      <c r="L223" s="204">
        <v>3</v>
      </c>
      <c r="M223" s="205">
        <v>0</v>
      </c>
      <c r="N223" s="205" t="s">
        <v>47</v>
      </c>
      <c r="O223" s="205" t="s">
        <v>47</v>
      </c>
      <c r="P223" s="40"/>
      <c r="Q223" s="23">
        <f t="shared" si="6"/>
        <v>3</v>
      </c>
      <c r="R223" s="23" t="s">
        <v>1958</v>
      </c>
      <c r="S223" s="37" t="s">
        <v>267</v>
      </c>
      <c r="T223" s="27" t="s">
        <v>32</v>
      </c>
      <c r="U223" s="37" t="s">
        <v>266</v>
      </c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 ht="15.75" customHeight="1">
      <c r="A224" s="20">
        <v>213</v>
      </c>
      <c r="B224" s="21" t="s">
        <v>24</v>
      </c>
      <c r="C224" s="47" t="s">
        <v>372</v>
      </c>
      <c r="D224" s="47" t="s">
        <v>373</v>
      </c>
      <c r="E224" s="37" t="s">
        <v>374</v>
      </c>
      <c r="F224" s="53"/>
      <c r="G224" s="39">
        <v>41043</v>
      </c>
      <c r="H224" s="25" t="s">
        <v>28</v>
      </c>
      <c r="I224" s="26" t="s">
        <v>29</v>
      </c>
      <c r="J224" s="37" t="s">
        <v>122</v>
      </c>
      <c r="K224" s="25">
        <v>7</v>
      </c>
      <c r="L224" s="204">
        <v>3</v>
      </c>
      <c r="M224" s="205" t="s">
        <v>47</v>
      </c>
      <c r="N224" s="205" t="s">
        <v>47</v>
      </c>
      <c r="O224" s="205">
        <v>0</v>
      </c>
      <c r="P224" s="53"/>
      <c r="Q224" s="23">
        <f t="shared" si="6"/>
        <v>3</v>
      </c>
      <c r="R224" s="23" t="s">
        <v>1958</v>
      </c>
      <c r="S224" s="37" t="s">
        <v>375</v>
      </c>
      <c r="T224" s="27" t="s">
        <v>32</v>
      </c>
      <c r="U224" s="37" t="s">
        <v>122</v>
      </c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1:31" ht="15.75" customHeight="1">
      <c r="A225" s="20">
        <v>214</v>
      </c>
      <c r="B225" s="21" t="s">
        <v>24</v>
      </c>
      <c r="C225" s="22" t="s">
        <v>400</v>
      </c>
      <c r="D225" s="22" t="s">
        <v>157</v>
      </c>
      <c r="E225" s="22" t="s">
        <v>204</v>
      </c>
      <c r="F225" s="53"/>
      <c r="G225" s="24">
        <v>40622</v>
      </c>
      <c r="H225" s="25" t="s">
        <v>28</v>
      </c>
      <c r="I225" s="26" t="s">
        <v>29</v>
      </c>
      <c r="J225" s="43" t="s">
        <v>68</v>
      </c>
      <c r="K225" s="25">
        <v>7</v>
      </c>
      <c r="L225" s="204">
        <v>2</v>
      </c>
      <c r="M225" s="205">
        <v>0</v>
      </c>
      <c r="N225" s="205">
        <v>0</v>
      </c>
      <c r="O225" s="205">
        <v>1</v>
      </c>
      <c r="P225" s="53"/>
      <c r="Q225" s="23">
        <f t="shared" si="6"/>
        <v>3</v>
      </c>
      <c r="R225" s="23" t="s">
        <v>1958</v>
      </c>
      <c r="S225" s="22" t="s">
        <v>69</v>
      </c>
      <c r="T225" s="27" t="s">
        <v>32</v>
      </c>
      <c r="U225" s="43" t="s">
        <v>68</v>
      </c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 ht="15.75" customHeight="1">
      <c r="A226" s="20">
        <v>215</v>
      </c>
      <c r="B226" s="21" t="s">
        <v>24</v>
      </c>
      <c r="C226" s="67" t="s">
        <v>486</v>
      </c>
      <c r="D226" s="67" t="s">
        <v>332</v>
      </c>
      <c r="E226" s="67" t="s">
        <v>322</v>
      </c>
      <c r="F226" s="38"/>
      <c r="G226" s="41">
        <v>40675</v>
      </c>
      <c r="H226" s="25" t="s">
        <v>28</v>
      </c>
      <c r="I226" s="26" t="s">
        <v>29</v>
      </c>
      <c r="J226" s="43" t="s">
        <v>487</v>
      </c>
      <c r="K226" s="25">
        <v>7</v>
      </c>
      <c r="L226" s="204">
        <v>3</v>
      </c>
      <c r="M226" s="205" t="s">
        <v>58</v>
      </c>
      <c r="N226" s="205">
        <v>0</v>
      </c>
      <c r="O226" s="205" t="s">
        <v>58</v>
      </c>
      <c r="P226" s="40"/>
      <c r="Q226" s="23">
        <f t="shared" si="6"/>
        <v>3</v>
      </c>
      <c r="R226" s="23" t="s">
        <v>1958</v>
      </c>
      <c r="S226" s="67" t="s">
        <v>488</v>
      </c>
      <c r="T226" s="27" t="s">
        <v>32</v>
      </c>
      <c r="U226" s="43" t="s">
        <v>487</v>
      </c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spans="1:31" ht="15.75" customHeight="1">
      <c r="A227" s="20">
        <v>216</v>
      </c>
      <c r="B227" s="21" t="s">
        <v>24</v>
      </c>
      <c r="C227" s="43" t="s">
        <v>496</v>
      </c>
      <c r="D227" s="43" t="s">
        <v>251</v>
      </c>
      <c r="E227" s="43" t="s">
        <v>347</v>
      </c>
      <c r="F227" s="25"/>
      <c r="G227" s="72" t="s">
        <v>497</v>
      </c>
      <c r="H227" s="25" t="s">
        <v>28</v>
      </c>
      <c r="I227" s="26" t="s">
        <v>29</v>
      </c>
      <c r="J227" s="43" t="s">
        <v>220</v>
      </c>
      <c r="K227" s="25">
        <v>7</v>
      </c>
      <c r="L227" s="204">
        <v>3</v>
      </c>
      <c r="M227" s="205" t="s">
        <v>47</v>
      </c>
      <c r="N227" s="205" t="s">
        <v>47</v>
      </c>
      <c r="O227" s="205" t="s">
        <v>47</v>
      </c>
      <c r="P227" s="42"/>
      <c r="Q227" s="23">
        <f t="shared" si="6"/>
        <v>3</v>
      </c>
      <c r="R227" s="23" t="s">
        <v>1958</v>
      </c>
      <c r="S227" s="43" t="s">
        <v>356</v>
      </c>
      <c r="T227" s="27" t="s">
        <v>32</v>
      </c>
      <c r="U227" s="43" t="s">
        <v>220</v>
      </c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:31" ht="15.75" customHeight="1">
      <c r="A228" s="20">
        <v>217</v>
      </c>
      <c r="B228" s="21" t="s">
        <v>24</v>
      </c>
      <c r="C228" s="37" t="s">
        <v>501</v>
      </c>
      <c r="D228" s="37" t="s">
        <v>343</v>
      </c>
      <c r="E228" s="37" t="s">
        <v>274</v>
      </c>
      <c r="F228" s="23"/>
      <c r="G228" s="39">
        <v>40645</v>
      </c>
      <c r="H228" s="25" t="s">
        <v>28</v>
      </c>
      <c r="I228" s="26" t="s">
        <v>29</v>
      </c>
      <c r="J228" s="37" t="s">
        <v>502</v>
      </c>
      <c r="K228" s="25">
        <v>7</v>
      </c>
      <c r="L228" s="204">
        <v>2</v>
      </c>
      <c r="M228" s="205" t="s">
        <v>58</v>
      </c>
      <c r="N228" s="205" t="s">
        <v>58</v>
      </c>
      <c r="O228" s="205">
        <v>1</v>
      </c>
      <c r="P228" s="45"/>
      <c r="Q228" s="23">
        <f t="shared" si="6"/>
        <v>3</v>
      </c>
      <c r="R228" s="23" t="s">
        <v>1958</v>
      </c>
      <c r="S228" s="37" t="s">
        <v>503</v>
      </c>
      <c r="T228" s="27" t="s">
        <v>32</v>
      </c>
      <c r="U228" s="37" t="s">
        <v>502</v>
      </c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1:31" ht="15.75" customHeight="1">
      <c r="A229" s="20">
        <v>218</v>
      </c>
      <c r="B229" s="21" t="s">
        <v>24</v>
      </c>
      <c r="C229" s="37" t="s">
        <v>572</v>
      </c>
      <c r="D229" s="37" t="s">
        <v>573</v>
      </c>
      <c r="E229" s="37" t="s">
        <v>574</v>
      </c>
      <c r="F229" s="42"/>
      <c r="G229" s="39">
        <v>40636</v>
      </c>
      <c r="H229" s="25" t="s">
        <v>28</v>
      </c>
      <c r="I229" s="26" t="s">
        <v>29</v>
      </c>
      <c r="J229" s="37" t="s">
        <v>348</v>
      </c>
      <c r="K229" s="25">
        <v>7</v>
      </c>
      <c r="L229" s="204">
        <v>3</v>
      </c>
      <c r="M229" s="205">
        <v>0</v>
      </c>
      <c r="N229" s="205">
        <v>0</v>
      </c>
      <c r="O229" s="205" t="s">
        <v>58</v>
      </c>
      <c r="P229" s="42"/>
      <c r="Q229" s="23">
        <f t="shared" ref="Q229:Q260" si="7">SUM(L229:P229)</f>
        <v>3</v>
      </c>
      <c r="R229" s="23" t="s">
        <v>1958</v>
      </c>
      <c r="S229" s="37" t="s">
        <v>349</v>
      </c>
      <c r="T229" s="27" t="s">
        <v>32</v>
      </c>
      <c r="U229" s="37" t="s">
        <v>348</v>
      </c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1:31" ht="15.75" customHeight="1">
      <c r="A230" s="20">
        <v>219</v>
      </c>
      <c r="B230" s="21" t="s">
        <v>24</v>
      </c>
      <c r="C230" s="67" t="s">
        <v>593</v>
      </c>
      <c r="D230" s="67" t="s">
        <v>466</v>
      </c>
      <c r="E230" s="22" t="s">
        <v>274</v>
      </c>
      <c r="F230" s="27"/>
      <c r="G230" s="41">
        <v>40909</v>
      </c>
      <c r="H230" s="25" t="s">
        <v>28</v>
      </c>
      <c r="I230" s="26" t="s">
        <v>29</v>
      </c>
      <c r="J230" s="43" t="s">
        <v>516</v>
      </c>
      <c r="K230" s="25">
        <v>7</v>
      </c>
      <c r="L230" s="204">
        <v>2</v>
      </c>
      <c r="M230" s="205" t="s">
        <v>47</v>
      </c>
      <c r="N230" s="205" t="s">
        <v>47</v>
      </c>
      <c r="O230" s="205">
        <v>1</v>
      </c>
      <c r="P230" s="27"/>
      <c r="Q230" s="23">
        <f t="shared" si="7"/>
        <v>3</v>
      </c>
      <c r="R230" s="23" t="s">
        <v>1958</v>
      </c>
      <c r="S230" s="43" t="s">
        <v>517</v>
      </c>
      <c r="T230" s="27" t="s">
        <v>32</v>
      </c>
      <c r="U230" s="43" t="s">
        <v>516</v>
      </c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1:31" ht="15.75" customHeight="1">
      <c r="A231" s="20">
        <v>220</v>
      </c>
      <c r="B231" s="21" t="s">
        <v>24</v>
      </c>
      <c r="C231" s="43" t="s">
        <v>602</v>
      </c>
      <c r="D231" s="43" t="s">
        <v>44</v>
      </c>
      <c r="E231" s="43" t="s">
        <v>603</v>
      </c>
      <c r="F231" s="42"/>
      <c r="G231" s="41" t="s">
        <v>604</v>
      </c>
      <c r="H231" s="25" t="s">
        <v>28</v>
      </c>
      <c r="I231" s="26" t="s">
        <v>29</v>
      </c>
      <c r="J231" s="43" t="s">
        <v>68</v>
      </c>
      <c r="K231" s="25">
        <v>7</v>
      </c>
      <c r="L231" s="204">
        <v>2</v>
      </c>
      <c r="M231" s="205">
        <v>0</v>
      </c>
      <c r="N231" s="205">
        <v>0</v>
      </c>
      <c r="O231" s="205">
        <v>1</v>
      </c>
      <c r="P231" s="45"/>
      <c r="Q231" s="23">
        <f t="shared" si="7"/>
        <v>3</v>
      </c>
      <c r="R231" s="23" t="s">
        <v>1958</v>
      </c>
      <c r="S231" s="43" t="s">
        <v>69</v>
      </c>
      <c r="T231" s="27" t="s">
        <v>32</v>
      </c>
      <c r="U231" s="43" t="s">
        <v>68</v>
      </c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 ht="15.75" customHeight="1">
      <c r="A232" s="20">
        <v>221</v>
      </c>
      <c r="B232" s="21" t="s">
        <v>24</v>
      </c>
      <c r="C232" s="43" t="s">
        <v>634</v>
      </c>
      <c r="D232" s="43" t="s">
        <v>635</v>
      </c>
      <c r="E232" s="43" t="s">
        <v>636</v>
      </c>
      <c r="F232" s="38"/>
      <c r="G232" s="44">
        <v>40448</v>
      </c>
      <c r="H232" s="25" t="s">
        <v>28</v>
      </c>
      <c r="I232" s="26" t="s">
        <v>29</v>
      </c>
      <c r="J232" s="43" t="s">
        <v>78</v>
      </c>
      <c r="K232" s="25">
        <v>7</v>
      </c>
      <c r="L232" s="204" t="s">
        <v>58</v>
      </c>
      <c r="M232" s="205">
        <v>0</v>
      </c>
      <c r="N232" s="205">
        <v>0</v>
      </c>
      <c r="O232" s="205">
        <v>3</v>
      </c>
      <c r="P232" s="40"/>
      <c r="Q232" s="23">
        <f t="shared" si="7"/>
        <v>3</v>
      </c>
      <c r="R232" s="23" t="s">
        <v>1958</v>
      </c>
      <c r="S232" s="43" t="s">
        <v>145</v>
      </c>
      <c r="T232" s="27" t="s">
        <v>32</v>
      </c>
      <c r="U232" s="43" t="s">
        <v>78</v>
      </c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:31" ht="15.75" customHeight="1">
      <c r="A233" s="20">
        <v>222</v>
      </c>
      <c r="B233" s="21" t="s">
        <v>24</v>
      </c>
      <c r="C233" s="36" t="s">
        <v>656</v>
      </c>
      <c r="D233" s="36" t="s">
        <v>657</v>
      </c>
      <c r="E233" s="36" t="s">
        <v>381</v>
      </c>
      <c r="F233" s="42"/>
      <c r="G233" s="41">
        <v>40566</v>
      </c>
      <c r="H233" s="25" t="s">
        <v>28</v>
      </c>
      <c r="I233" s="26" t="s">
        <v>29</v>
      </c>
      <c r="J233" s="43" t="s">
        <v>178</v>
      </c>
      <c r="K233" s="25">
        <v>7</v>
      </c>
      <c r="L233" s="204">
        <v>1</v>
      </c>
      <c r="M233" s="205">
        <v>2</v>
      </c>
      <c r="N233" s="205" t="s">
        <v>47</v>
      </c>
      <c r="O233" s="205" t="s">
        <v>47</v>
      </c>
      <c r="P233" s="42"/>
      <c r="Q233" s="23">
        <f t="shared" si="7"/>
        <v>3</v>
      </c>
      <c r="R233" s="23" t="s">
        <v>1958</v>
      </c>
      <c r="S233" s="36" t="s">
        <v>179</v>
      </c>
      <c r="T233" s="27" t="s">
        <v>32</v>
      </c>
      <c r="U233" s="43" t="s">
        <v>178</v>
      </c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 ht="15.75" customHeight="1">
      <c r="A234" s="20">
        <v>223</v>
      </c>
      <c r="B234" s="21" t="s">
        <v>24</v>
      </c>
      <c r="C234" s="43" t="s">
        <v>696</v>
      </c>
      <c r="D234" s="43" t="s">
        <v>121</v>
      </c>
      <c r="E234" s="43" t="s">
        <v>697</v>
      </c>
      <c r="F234" s="38"/>
      <c r="G234" s="41">
        <v>40876</v>
      </c>
      <c r="H234" s="25" t="s">
        <v>28</v>
      </c>
      <c r="I234" s="26" t="s">
        <v>29</v>
      </c>
      <c r="J234" s="43" t="s">
        <v>698</v>
      </c>
      <c r="K234" s="25">
        <v>7</v>
      </c>
      <c r="L234" s="204">
        <v>2</v>
      </c>
      <c r="M234" s="205">
        <v>0</v>
      </c>
      <c r="N234" s="205">
        <v>0</v>
      </c>
      <c r="O234" s="205">
        <v>1</v>
      </c>
      <c r="P234" s="40"/>
      <c r="Q234" s="23">
        <f t="shared" si="7"/>
        <v>3</v>
      </c>
      <c r="R234" s="23" t="s">
        <v>1958</v>
      </c>
      <c r="S234" s="43" t="s">
        <v>699</v>
      </c>
      <c r="T234" s="27" t="s">
        <v>32</v>
      </c>
      <c r="U234" s="43" t="s">
        <v>698</v>
      </c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:31" ht="15.75" customHeight="1">
      <c r="A235" s="20">
        <v>224</v>
      </c>
      <c r="B235" s="171" t="s">
        <v>24</v>
      </c>
      <c r="C235" s="77" t="s">
        <v>723</v>
      </c>
      <c r="D235" s="77" t="s">
        <v>724</v>
      </c>
      <c r="E235" s="77" t="s">
        <v>177</v>
      </c>
      <c r="F235" s="27"/>
      <c r="G235" s="41">
        <v>40757</v>
      </c>
      <c r="H235" s="25" t="s">
        <v>28</v>
      </c>
      <c r="I235" s="26" t="s">
        <v>29</v>
      </c>
      <c r="J235" s="43" t="s">
        <v>173</v>
      </c>
      <c r="K235" s="25">
        <v>7</v>
      </c>
      <c r="L235" s="204">
        <v>3</v>
      </c>
      <c r="M235" s="205" t="s">
        <v>58</v>
      </c>
      <c r="N235" s="205" t="s">
        <v>58</v>
      </c>
      <c r="O235" s="205">
        <v>0</v>
      </c>
      <c r="P235" s="23"/>
      <c r="Q235" s="23">
        <f t="shared" si="7"/>
        <v>3</v>
      </c>
      <c r="R235" s="23" t="s">
        <v>1958</v>
      </c>
      <c r="S235" s="22" t="s">
        <v>174</v>
      </c>
      <c r="T235" s="27" t="s">
        <v>32</v>
      </c>
      <c r="U235" s="43" t="s">
        <v>173</v>
      </c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:31" ht="15.75" customHeight="1">
      <c r="A236" s="20">
        <v>225</v>
      </c>
      <c r="B236" s="21" t="s">
        <v>24</v>
      </c>
      <c r="C236" s="36" t="s">
        <v>726</v>
      </c>
      <c r="D236" s="36" t="s">
        <v>727</v>
      </c>
      <c r="E236" s="36" t="s">
        <v>509</v>
      </c>
      <c r="F236" s="23"/>
      <c r="G236" s="41">
        <v>40690</v>
      </c>
      <c r="H236" s="25" t="s">
        <v>28</v>
      </c>
      <c r="I236" s="26" t="s">
        <v>29</v>
      </c>
      <c r="J236" s="43" t="s">
        <v>420</v>
      </c>
      <c r="K236" s="25">
        <v>7</v>
      </c>
      <c r="L236" s="204">
        <v>2</v>
      </c>
      <c r="M236" s="205" t="s">
        <v>47</v>
      </c>
      <c r="N236" s="205" t="s">
        <v>47</v>
      </c>
      <c r="O236" s="205">
        <v>1</v>
      </c>
      <c r="P236" s="42"/>
      <c r="Q236" s="23">
        <f t="shared" si="7"/>
        <v>3</v>
      </c>
      <c r="R236" s="23" t="s">
        <v>1958</v>
      </c>
      <c r="S236" s="22" t="s">
        <v>421</v>
      </c>
      <c r="T236" s="27" t="s">
        <v>32</v>
      </c>
      <c r="U236" s="43" t="s">
        <v>420</v>
      </c>
      <c r="V236" s="5"/>
      <c r="W236" s="5"/>
      <c r="X236" s="5"/>
      <c r="Y236" s="5"/>
      <c r="Z236" s="5"/>
      <c r="AA236" s="5"/>
      <c r="AB236" s="5"/>
      <c r="AC236" s="3"/>
      <c r="AD236" s="3"/>
      <c r="AE236" s="3"/>
    </row>
    <row r="237" spans="1:31" ht="15.75" customHeight="1">
      <c r="A237" s="20">
        <v>226</v>
      </c>
      <c r="B237" s="105" t="s">
        <v>24</v>
      </c>
      <c r="C237" s="43" t="s">
        <v>794</v>
      </c>
      <c r="D237" s="43" t="s">
        <v>795</v>
      </c>
      <c r="E237" s="43" t="s">
        <v>177</v>
      </c>
      <c r="F237" s="53"/>
      <c r="G237" s="41">
        <v>40955</v>
      </c>
      <c r="H237" s="25" t="s">
        <v>28</v>
      </c>
      <c r="I237" s="26" t="s">
        <v>29</v>
      </c>
      <c r="J237" s="43" t="s">
        <v>707</v>
      </c>
      <c r="K237" s="25">
        <v>7</v>
      </c>
      <c r="L237" s="204">
        <v>1</v>
      </c>
      <c r="M237" s="205">
        <v>0</v>
      </c>
      <c r="N237" s="205">
        <v>0</v>
      </c>
      <c r="O237" s="205">
        <v>2</v>
      </c>
      <c r="P237" s="53"/>
      <c r="Q237" s="23">
        <f t="shared" si="7"/>
        <v>3</v>
      </c>
      <c r="R237" s="23" t="s">
        <v>1958</v>
      </c>
      <c r="S237" s="22" t="s">
        <v>708</v>
      </c>
      <c r="T237" s="27" t="s">
        <v>32</v>
      </c>
      <c r="U237" s="43" t="s">
        <v>707</v>
      </c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ht="15.75" customHeight="1">
      <c r="A238" s="20">
        <v>227</v>
      </c>
      <c r="B238" s="21" t="s">
        <v>24</v>
      </c>
      <c r="C238" s="34" t="s">
        <v>336</v>
      </c>
      <c r="D238" s="34" t="s">
        <v>337</v>
      </c>
      <c r="E238" s="34" t="s">
        <v>338</v>
      </c>
      <c r="F238" s="38"/>
      <c r="G238" s="35">
        <v>40459</v>
      </c>
      <c r="H238" s="25" t="s">
        <v>28</v>
      </c>
      <c r="I238" s="26" t="s">
        <v>29</v>
      </c>
      <c r="J238" s="43" t="s">
        <v>52</v>
      </c>
      <c r="K238" s="25">
        <v>7</v>
      </c>
      <c r="L238" s="204">
        <v>2</v>
      </c>
      <c r="M238" s="205">
        <v>0.5</v>
      </c>
      <c r="N238" s="205">
        <v>0</v>
      </c>
      <c r="O238" s="205">
        <v>0</v>
      </c>
      <c r="P238" s="40"/>
      <c r="Q238" s="23">
        <f t="shared" si="7"/>
        <v>2.5</v>
      </c>
      <c r="R238" s="23" t="s">
        <v>1958</v>
      </c>
      <c r="S238" s="22" t="s">
        <v>53</v>
      </c>
      <c r="T238" s="27" t="s">
        <v>32</v>
      </c>
      <c r="U238" s="43" t="s">
        <v>52</v>
      </c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1:31" ht="15.75" customHeight="1">
      <c r="A239" s="20">
        <v>228</v>
      </c>
      <c r="B239" s="171" t="s">
        <v>24</v>
      </c>
      <c r="C239" s="52" t="s">
        <v>410</v>
      </c>
      <c r="D239" s="52" t="s">
        <v>411</v>
      </c>
      <c r="E239" s="52" t="s">
        <v>248</v>
      </c>
      <c r="F239" s="23"/>
      <c r="G239" s="76">
        <v>40746</v>
      </c>
      <c r="H239" s="25" t="s">
        <v>28</v>
      </c>
      <c r="I239" s="26" t="s">
        <v>29</v>
      </c>
      <c r="J239" s="43" t="s">
        <v>186</v>
      </c>
      <c r="K239" s="25">
        <v>7</v>
      </c>
      <c r="L239" s="204">
        <v>1</v>
      </c>
      <c r="M239" s="205">
        <v>0.5</v>
      </c>
      <c r="N239" s="205">
        <v>0</v>
      </c>
      <c r="O239" s="205">
        <v>1</v>
      </c>
      <c r="P239" s="23"/>
      <c r="Q239" s="23">
        <f t="shared" si="7"/>
        <v>2.5</v>
      </c>
      <c r="R239" s="23" t="s">
        <v>1958</v>
      </c>
      <c r="S239" s="43" t="s">
        <v>187</v>
      </c>
      <c r="T239" s="27" t="s">
        <v>32</v>
      </c>
      <c r="U239" s="43" t="s">
        <v>186</v>
      </c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 ht="15.75" customHeight="1">
      <c r="A240" s="20">
        <v>229</v>
      </c>
      <c r="B240" s="171" t="s">
        <v>24</v>
      </c>
      <c r="C240" s="36" t="s">
        <v>494</v>
      </c>
      <c r="D240" s="36" t="s">
        <v>495</v>
      </c>
      <c r="E240" s="36" t="s">
        <v>90</v>
      </c>
      <c r="F240" s="42"/>
      <c r="G240" s="41">
        <v>40661</v>
      </c>
      <c r="H240" s="25" t="s">
        <v>28</v>
      </c>
      <c r="I240" s="26" t="s">
        <v>29</v>
      </c>
      <c r="J240" s="43" t="s">
        <v>96</v>
      </c>
      <c r="K240" s="25">
        <v>7</v>
      </c>
      <c r="L240" s="204">
        <v>2</v>
      </c>
      <c r="M240" s="205">
        <v>0.5</v>
      </c>
      <c r="N240" s="205">
        <v>0</v>
      </c>
      <c r="O240" s="205" t="s">
        <v>58</v>
      </c>
      <c r="P240" s="42"/>
      <c r="Q240" s="23">
        <f t="shared" si="7"/>
        <v>2.5</v>
      </c>
      <c r="R240" s="23" t="s">
        <v>1958</v>
      </c>
      <c r="S240" s="43" t="s">
        <v>97</v>
      </c>
      <c r="T240" s="27" t="s">
        <v>32</v>
      </c>
      <c r="U240" s="43" t="s">
        <v>96</v>
      </c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  <row r="241" spans="1:31" ht="15.75" customHeight="1">
      <c r="A241" s="20">
        <v>230</v>
      </c>
      <c r="B241" s="105" t="s">
        <v>24</v>
      </c>
      <c r="C241" s="43" t="s">
        <v>806</v>
      </c>
      <c r="D241" s="43" t="s">
        <v>807</v>
      </c>
      <c r="E241" s="43" t="s">
        <v>692</v>
      </c>
      <c r="F241" s="38"/>
      <c r="G241" s="65">
        <v>40609</v>
      </c>
      <c r="H241" s="42" t="s">
        <v>28</v>
      </c>
      <c r="I241" s="26" t="s">
        <v>29</v>
      </c>
      <c r="J241" s="43" t="s">
        <v>215</v>
      </c>
      <c r="K241" s="42">
        <v>7</v>
      </c>
      <c r="L241" s="204">
        <v>0</v>
      </c>
      <c r="M241" s="205">
        <v>0.5</v>
      </c>
      <c r="N241" s="205">
        <v>1</v>
      </c>
      <c r="O241" s="205">
        <v>1</v>
      </c>
      <c r="P241" s="40"/>
      <c r="Q241" s="23">
        <f t="shared" si="7"/>
        <v>2.5</v>
      </c>
      <c r="R241" s="23" t="s">
        <v>1958</v>
      </c>
      <c r="S241" s="43" t="s">
        <v>216</v>
      </c>
      <c r="T241" s="27" t="s">
        <v>32</v>
      </c>
      <c r="U241" s="43" t="s">
        <v>215</v>
      </c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1:31" ht="15.75" customHeight="1">
      <c r="A242" s="20">
        <v>231</v>
      </c>
      <c r="B242" s="105" t="s">
        <v>24</v>
      </c>
      <c r="C242" s="77" t="s">
        <v>891</v>
      </c>
      <c r="D242" s="77" t="s">
        <v>892</v>
      </c>
      <c r="E242" s="77" t="s">
        <v>302</v>
      </c>
      <c r="F242" s="27"/>
      <c r="G242" s="41">
        <v>40814</v>
      </c>
      <c r="H242" s="25" t="s">
        <v>28</v>
      </c>
      <c r="I242" s="26" t="s">
        <v>29</v>
      </c>
      <c r="J242" s="43" t="s">
        <v>173</v>
      </c>
      <c r="K242" s="25">
        <v>7</v>
      </c>
      <c r="L242" s="204">
        <v>2.5</v>
      </c>
      <c r="M242" s="205">
        <v>0</v>
      </c>
      <c r="N242" s="205">
        <v>0</v>
      </c>
      <c r="O242" s="205">
        <v>0</v>
      </c>
      <c r="P242" s="23"/>
      <c r="Q242" s="23">
        <f t="shared" si="7"/>
        <v>2.5</v>
      </c>
      <c r="R242" s="23" t="s">
        <v>1958</v>
      </c>
      <c r="S242" s="22" t="s">
        <v>174</v>
      </c>
      <c r="T242" s="27" t="s">
        <v>32</v>
      </c>
      <c r="U242" s="43" t="s">
        <v>173</v>
      </c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 ht="15.75" customHeight="1">
      <c r="A243" s="20">
        <v>232</v>
      </c>
      <c r="B243" s="92"/>
      <c r="C243" s="176" t="s">
        <v>925</v>
      </c>
      <c r="D243" s="176" t="s">
        <v>926</v>
      </c>
      <c r="E243" s="176" t="s">
        <v>158</v>
      </c>
      <c r="F243" s="169"/>
      <c r="G243" s="106"/>
      <c r="H243" s="172"/>
      <c r="I243" s="172"/>
      <c r="J243" s="172"/>
      <c r="K243" s="82">
        <v>7</v>
      </c>
      <c r="L243" s="204">
        <v>2</v>
      </c>
      <c r="M243" s="205">
        <v>0.5</v>
      </c>
      <c r="N243" s="205" t="s">
        <v>47</v>
      </c>
      <c r="O243" s="205">
        <v>0</v>
      </c>
      <c r="P243" s="82"/>
      <c r="Q243" s="188">
        <v>2.5</v>
      </c>
      <c r="R243" s="23" t="s">
        <v>1958</v>
      </c>
      <c r="S243" s="172"/>
      <c r="T243" s="172"/>
      <c r="U243" s="172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1:31" ht="15.75" customHeight="1">
      <c r="A244" s="20">
        <v>233</v>
      </c>
      <c r="B244" s="21" t="s">
        <v>24</v>
      </c>
      <c r="C244" s="43" t="s">
        <v>37</v>
      </c>
      <c r="D244" s="43" t="s">
        <v>38</v>
      </c>
      <c r="E244" s="43" t="s">
        <v>39</v>
      </c>
      <c r="F244" s="42"/>
      <c r="G244" s="24" t="s">
        <v>40</v>
      </c>
      <c r="H244" s="25" t="s">
        <v>28</v>
      </c>
      <c r="I244" s="26" t="s">
        <v>29</v>
      </c>
      <c r="J244" s="31" t="s">
        <v>41</v>
      </c>
      <c r="K244" s="25">
        <v>7</v>
      </c>
      <c r="L244" s="204">
        <v>2</v>
      </c>
      <c r="M244" s="205">
        <v>0</v>
      </c>
      <c r="N244" s="205">
        <v>0</v>
      </c>
      <c r="O244" s="205">
        <v>0</v>
      </c>
      <c r="P244" s="42"/>
      <c r="Q244" s="23">
        <f t="shared" ref="Q244:Q275" si="8">SUM(L244:P244)</f>
        <v>2</v>
      </c>
      <c r="R244" s="23" t="s">
        <v>1958</v>
      </c>
      <c r="S244" s="43" t="s">
        <v>42</v>
      </c>
      <c r="T244" s="27" t="s">
        <v>32</v>
      </c>
      <c r="U244" s="31" t="s">
        <v>41</v>
      </c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1:31" ht="15.75" customHeight="1">
      <c r="A245" s="20">
        <v>234</v>
      </c>
      <c r="B245" s="21" t="s">
        <v>24</v>
      </c>
      <c r="C245" s="34" t="s">
        <v>49</v>
      </c>
      <c r="D245" s="34" t="s">
        <v>50</v>
      </c>
      <c r="E245" s="34" t="s">
        <v>51</v>
      </c>
      <c r="F245" s="42"/>
      <c r="G245" s="35">
        <v>40612</v>
      </c>
      <c r="H245" s="25" t="s">
        <v>28</v>
      </c>
      <c r="I245" s="26" t="s">
        <v>29</v>
      </c>
      <c r="J245" s="43" t="s">
        <v>52</v>
      </c>
      <c r="K245" s="25">
        <v>7</v>
      </c>
      <c r="L245" s="204">
        <v>0</v>
      </c>
      <c r="M245" s="205" t="s">
        <v>47</v>
      </c>
      <c r="N245" s="205">
        <v>0</v>
      </c>
      <c r="O245" s="205">
        <v>2</v>
      </c>
      <c r="P245" s="42"/>
      <c r="Q245" s="23">
        <f t="shared" si="8"/>
        <v>2</v>
      </c>
      <c r="R245" s="23" t="s">
        <v>1958</v>
      </c>
      <c r="S245" s="22" t="s">
        <v>53</v>
      </c>
      <c r="T245" s="27" t="s">
        <v>32</v>
      </c>
      <c r="U245" s="43" t="s">
        <v>52</v>
      </c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ht="15.75" customHeight="1">
      <c r="A246" s="20">
        <v>235</v>
      </c>
      <c r="B246" s="21" t="s">
        <v>24</v>
      </c>
      <c r="C246" s="37" t="s">
        <v>54</v>
      </c>
      <c r="D246" s="37" t="s">
        <v>55</v>
      </c>
      <c r="E246" s="37" t="s">
        <v>56</v>
      </c>
      <c r="F246" s="38"/>
      <c r="G246" s="39">
        <v>40572</v>
      </c>
      <c r="H246" s="25" t="s">
        <v>28</v>
      </c>
      <c r="I246" s="26" t="s">
        <v>29</v>
      </c>
      <c r="J246" s="37" t="s">
        <v>57</v>
      </c>
      <c r="K246" s="25">
        <v>7</v>
      </c>
      <c r="L246" s="204" t="s">
        <v>58</v>
      </c>
      <c r="M246" s="205" t="s">
        <v>58</v>
      </c>
      <c r="N246" s="205">
        <v>0</v>
      </c>
      <c r="O246" s="205">
        <v>2</v>
      </c>
      <c r="P246" s="40"/>
      <c r="Q246" s="23">
        <f t="shared" si="8"/>
        <v>2</v>
      </c>
      <c r="R246" s="23" t="s">
        <v>1958</v>
      </c>
      <c r="S246" s="37" t="s">
        <v>59</v>
      </c>
      <c r="T246" s="27" t="s">
        <v>32</v>
      </c>
      <c r="U246" s="37" t="s">
        <v>57</v>
      </c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ht="15.75" customHeight="1">
      <c r="A247" s="20">
        <v>236</v>
      </c>
      <c r="B247" s="21" t="s">
        <v>24</v>
      </c>
      <c r="C247" s="67" t="s">
        <v>146</v>
      </c>
      <c r="D247" s="67" t="s">
        <v>147</v>
      </c>
      <c r="E247" s="22" t="s">
        <v>148</v>
      </c>
      <c r="F247" s="42"/>
      <c r="G247" s="41">
        <v>40693</v>
      </c>
      <c r="H247" s="25" t="s">
        <v>28</v>
      </c>
      <c r="I247" s="26" t="s">
        <v>29</v>
      </c>
      <c r="J247" s="43" t="s">
        <v>68</v>
      </c>
      <c r="K247" s="25">
        <v>7</v>
      </c>
      <c r="L247" s="204">
        <v>1</v>
      </c>
      <c r="M247" s="205" t="s">
        <v>47</v>
      </c>
      <c r="N247" s="205">
        <v>0</v>
      </c>
      <c r="O247" s="205">
        <v>1</v>
      </c>
      <c r="P247" s="42"/>
      <c r="Q247" s="23">
        <f t="shared" si="8"/>
        <v>2</v>
      </c>
      <c r="R247" s="23" t="s">
        <v>1958</v>
      </c>
      <c r="S247" s="43" t="s">
        <v>69</v>
      </c>
      <c r="T247" s="27" t="s">
        <v>32</v>
      </c>
      <c r="U247" s="43" t="s">
        <v>68</v>
      </c>
      <c r="V247" s="3"/>
      <c r="W247" s="3"/>
      <c r="X247" s="3"/>
      <c r="Y247" s="3"/>
      <c r="Z247" s="3"/>
      <c r="AA247" s="3"/>
      <c r="AB247" s="3"/>
      <c r="AC247" s="3"/>
      <c r="AD247" s="3"/>
      <c r="AE247" s="3"/>
    </row>
    <row r="248" spans="1:31" ht="15.75" customHeight="1">
      <c r="A248" s="20">
        <v>237</v>
      </c>
      <c r="B248" s="21" t="s">
        <v>24</v>
      </c>
      <c r="C248" s="43" t="s">
        <v>180</v>
      </c>
      <c r="D248" s="43" t="s">
        <v>181</v>
      </c>
      <c r="E248" s="43" t="s">
        <v>182</v>
      </c>
      <c r="F248" s="38"/>
      <c r="G248" s="41">
        <v>40738</v>
      </c>
      <c r="H248" s="25" t="s">
        <v>28</v>
      </c>
      <c r="I248" s="26" t="s">
        <v>29</v>
      </c>
      <c r="J248" s="43" t="s">
        <v>101</v>
      </c>
      <c r="K248" s="25">
        <v>7</v>
      </c>
      <c r="L248" s="204" t="s">
        <v>47</v>
      </c>
      <c r="M248" s="205">
        <v>0</v>
      </c>
      <c r="N248" s="205">
        <v>0</v>
      </c>
      <c r="O248" s="205">
        <v>2</v>
      </c>
      <c r="P248" s="40"/>
      <c r="Q248" s="23">
        <f t="shared" si="8"/>
        <v>2</v>
      </c>
      <c r="R248" s="23" t="s">
        <v>1958</v>
      </c>
      <c r="S248" s="43" t="s">
        <v>102</v>
      </c>
      <c r="T248" s="27" t="s">
        <v>32</v>
      </c>
      <c r="U248" s="43" t="s">
        <v>101</v>
      </c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:31" ht="15.75" customHeight="1">
      <c r="A249" s="20">
        <v>238</v>
      </c>
      <c r="B249" s="21" t="s">
        <v>24</v>
      </c>
      <c r="C249" s="43" t="s">
        <v>259</v>
      </c>
      <c r="D249" s="43" t="s">
        <v>260</v>
      </c>
      <c r="E249" s="43" t="s">
        <v>261</v>
      </c>
      <c r="F249" s="38"/>
      <c r="G249" s="41">
        <v>40755</v>
      </c>
      <c r="H249" s="25" t="s">
        <v>28</v>
      </c>
      <c r="I249" s="26" t="s">
        <v>29</v>
      </c>
      <c r="J249" s="43" t="s">
        <v>262</v>
      </c>
      <c r="K249" s="25">
        <v>7</v>
      </c>
      <c r="L249" s="204">
        <v>2</v>
      </c>
      <c r="M249" s="205" t="s">
        <v>47</v>
      </c>
      <c r="N249" s="205">
        <v>0</v>
      </c>
      <c r="O249" s="205">
        <v>0</v>
      </c>
      <c r="P249" s="40"/>
      <c r="Q249" s="23">
        <f t="shared" si="8"/>
        <v>2</v>
      </c>
      <c r="R249" s="23" t="s">
        <v>1958</v>
      </c>
      <c r="S249" s="22" t="s">
        <v>263</v>
      </c>
      <c r="T249" s="27" t="s">
        <v>32</v>
      </c>
      <c r="U249" s="43" t="s">
        <v>262</v>
      </c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:31" ht="15.75" customHeight="1">
      <c r="A250" s="20">
        <v>239</v>
      </c>
      <c r="B250" s="21" t="s">
        <v>24</v>
      </c>
      <c r="C250" s="52" t="s">
        <v>380</v>
      </c>
      <c r="D250" s="52" t="s">
        <v>121</v>
      </c>
      <c r="E250" s="52" t="s">
        <v>381</v>
      </c>
      <c r="F250" s="25"/>
      <c r="G250" s="66">
        <v>40817</v>
      </c>
      <c r="H250" s="25" t="s">
        <v>28</v>
      </c>
      <c r="I250" s="26" t="s">
        <v>29</v>
      </c>
      <c r="J250" s="52" t="s">
        <v>382</v>
      </c>
      <c r="K250" s="25">
        <v>7</v>
      </c>
      <c r="L250" s="204">
        <v>2</v>
      </c>
      <c r="M250" s="205" t="s">
        <v>58</v>
      </c>
      <c r="N250" s="205">
        <v>0</v>
      </c>
      <c r="O250" s="205" t="s">
        <v>58</v>
      </c>
      <c r="P250" s="25"/>
      <c r="Q250" s="23">
        <f t="shared" si="8"/>
        <v>2</v>
      </c>
      <c r="R250" s="23" t="s">
        <v>1958</v>
      </c>
      <c r="S250" s="52" t="s">
        <v>383</v>
      </c>
      <c r="T250" s="27" t="s">
        <v>32</v>
      </c>
      <c r="U250" s="52" t="s">
        <v>382</v>
      </c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1:31" ht="15.75" customHeight="1">
      <c r="A251" s="20">
        <v>240</v>
      </c>
      <c r="B251" s="21" t="s">
        <v>24</v>
      </c>
      <c r="C251" s="36" t="s">
        <v>415</v>
      </c>
      <c r="D251" s="36" t="s">
        <v>332</v>
      </c>
      <c r="E251" s="36" t="s">
        <v>416</v>
      </c>
      <c r="F251" s="56"/>
      <c r="G251" s="41">
        <v>40855</v>
      </c>
      <c r="H251" s="25" t="s">
        <v>28</v>
      </c>
      <c r="I251" s="26" t="s">
        <v>29</v>
      </c>
      <c r="J251" s="43" t="s">
        <v>154</v>
      </c>
      <c r="K251" s="25">
        <v>7</v>
      </c>
      <c r="L251" s="204">
        <v>2</v>
      </c>
      <c r="M251" s="205">
        <v>0</v>
      </c>
      <c r="N251" s="205">
        <v>0</v>
      </c>
      <c r="O251" s="205" t="s">
        <v>58</v>
      </c>
      <c r="P251" s="48"/>
      <c r="Q251" s="23">
        <f t="shared" si="8"/>
        <v>2</v>
      </c>
      <c r="R251" s="23" t="s">
        <v>1958</v>
      </c>
      <c r="S251" s="22" t="s">
        <v>155</v>
      </c>
      <c r="T251" s="27" t="s">
        <v>32</v>
      </c>
      <c r="U251" s="43" t="s">
        <v>154</v>
      </c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:31" ht="15.75" customHeight="1">
      <c r="A252" s="20">
        <v>241</v>
      </c>
      <c r="B252" s="21" t="s">
        <v>24</v>
      </c>
      <c r="C252" s="36" t="s">
        <v>435</v>
      </c>
      <c r="D252" s="36" t="s">
        <v>436</v>
      </c>
      <c r="E252" s="36" t="s">
        <v>437</v>
      </c>
      <c r="F252" s="42"/>
      <c r="G252" s="41">
        <v>40679</v>
      </c>
      <c r="H252" s="25" t="s">
        <v>28</v>
      </c>
      <c r="I252" s="26" t="s">
        <v>29</v>
      </c>
      <c r="J252" s="43" t="s">
        <v>420</v>
      </c>
      <c r="K252" s="25">
        <v>7</v>
      </c>
      <c r="L252" s="204">
        <v>2</v>
      </c>
      <c r="M252" s="205">
        <v>0</v>
      </c>
      <c r="N252" s="205">
        <v>0</v>
      </c>
      <c r="O252" s="205" t="s">
        <v>47</v>
      </c>
      <c r="P252" s="42"/>
      <c r="Q252" s="23">
        <f t="shared" si="8"/>
        <v>2</v>
      </c>
      <c r="R252" s="23" t="s">
        <v>1958</v>
      </c>
      <c r="S252" s="43" t="s">
        <v>421</v>
      </c>
      <c r="T252" s="27" t="s">
        <v>32</v>
      </c>
      <c r="U252" s="43" t="s">
        <v>420</v>
      </c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1:31" ht="15.75" customHeight="1">
      <c r="A253" s="20">
        <v>242</v>
      </c>
      <c r="B253" s="21" t="s">
        <v>24</v>
      </c>
      <c r="C253" s="36" t="s">
        <v>478</v>
      </c>
      <c r="D253" s="36" t="s">
        <v>479</v>
      </c>
      <c r="E253" s="36" t="s">
        <v>480</v>
      </c>
      <c r="F253" s="23"/>
      <c r="G253" s="41">
        <v>40842</v>
      </c>
      <c r="H253" s="25" t="s">
        <v>28</v>
      </c>
      <c r="I253" s="26" t="s">
        <v>29</v>
      </c>
      <c r="J253" s="43" t="s">
        <v>420</v>
      </c>
      <c r="K253" s="25">
        <v>7</v>
      </c>
      <c r="L253" s="204">
        <v>0</v>
      </c>
      <c r="M253" s="205" t="s">
        <v>47</v>
      </c>
      <c r="N253" s="205" t="s">
        <v>47</v>
      </c>
      <c r="O253" s="205">
        <v>2</v>
      </c>
      <c r="P253" s="42"/>
      <c r="Q253" s="23">
        <f t="shared" si="8"/>
        <v>2</v>
      </c>
      <c r="R253" s="23" t="s">
        <v>1958</v>
      </c>
      <c r="S253" s="43" t="s">
        <v>421</v>
      </c>
      <c r="T253" s="27" t="s">
        <v>32</v>
      </c>
      <c r="U253" s="43" t="s">
        <v>420</v>
      </c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 ht="15.75" customHeight="1">
      <c r="A254" s="20">
        <v>243</v>
      </c>
      <c r="B254" s="21" t="s">
        <v>24</v>
      </c>
      <c r="C254" s="43" t="s">
        <v>531</v>
      </c>
      <c r="D254" s="43" t="s">
        <v>377</v>
      </c>
      <c r="E254" s="43" t="s">
        <v>449</v>
      </c>
      <c r="F254" s="27"/>
      <c r="G254" s="24"/>
      <c r="H254" s="25" t="s">
        <v>28</v>
      </c>
      <c r="I254" s="26" t="s">
        <v>29</v>
      </c>
      <c r="J254" s="43" t="s">
        <v>532</v>
      </c>
      <c r="K254" s="25">
        <v>7</v>
      </c>
      <c r="L254" s="202">
        <v>2</v>
      </c>
      <c r="M254" s="203" t="s">
        <v>47</v>
      </c>
      <c r="N254" s="203" t="s">
        <v>47</v>
      </c>
      <c r="O254" s="203" t="s">
        <v>47</v>
      </c>
      <c r="P254" s="27"/>
      <c r="Q254" s="23">
        <f t="shared" si="8"/>
        <v>2</v>
      </c>
      <c r="R254" s="23" t="s">
        <v>1958</v>
      </c>
      <c r="S254" s="43" t="s">
        <v>533</v>
      </c>
      <c r="T254" s="27" t="s">
        <v>32</v>
      </c>
      <c r="U254" s="43" t="s">
        <v>532</v>
      </c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1:31" ht="15.75" customHeight="1">
      <c r="A255" s="20">
        <v>244</v>
      </c>
      <c r="B255" s="21" t="s">
        <v>24</v>
      </c>
      <c r="C255" s="22" t="s">
        <v>542</v>
      </c>
      <c r="D255" s="22" t="s">
        <v>543</v>
      </c>
      <c r="E255" s="22" t="s">
        <v>544</v>
      </c>
      <c r="F255" s="23"/>
      <c r="G255" s="24">
        <v>40543</v>
      </c>
      <c r="H255" s="25" t="s">
        <v>28</v>
      </c>
      <c r="I255" s="26" t="s">
        <v>29</v>
      </c>
      <c r="J255" s="43" t="s">
        <v>68</v>
      </c>
      <c r="K255" s="25">
        <v>7</v>
      </c>
      <c r="L255" s="204">
        <v>2</v>
      </c>
      <c r="M255" s="205">
        <v>0</v>
      </c>
      <c r="N255" s="205" t="s">
        <v>47</v>
      </c>
      <c r="O255" s="205" t="s">
        <v>47</v>
      </c>
      <c r="P255" s="23"/>
      <c r="Q255" s="23">
        <f t="shared" si="8"/>
        <v>2</v>
      </c>
      <c r="R255" s="23" t="s">
        <v>1958</v>
      </c>
      <c r="S255" s="22" t="s">
        <v>69</v>
      </c>
      <c r="T255" s="27" t="s">
        <v>32</v>
      </c>
      <c r="U255" s="43" t="s">
        <v>68</v>
      </c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1:31" ht="15.75" customHeight="1">
      <c r="A256" s="20">
        <v>245</v>
      </c>
      <c r="B256" s="21" t="s">
        <v>24</v>
      </c>
      <c r="C256" s="43" t="s">
        <v>570</v>
      </c>
      <c r="D256" s="67" t="s">
        <v>176</v>
      </c>
      <c r="E256" s="67" t="s">
        <v>352</v>
      </c>
      <c r="F256" s="38"/>
      <c r="G256" s="79">
        <v>40652</v>
      </c>
      <c r="H256" s="25" t="s">
        <v>28</v>
      </c>
      <c r="I256" s="26" t="s">
        <v>29</v>
      </c>
      <c r="J256" s="43" t="s">
        <v>220</v>
      </c>
      <c r="K256" s="25">
        <v>7</v>
      </c>
      <c r="L256" s="204">
        <v>2</v>
      </c>
      <c r="M256" s="205" t="s">
        <v>47</v>
      </c>
      <c r="N256" s="205">
        <v>0</v>
      </c>
      <c r="O256" s="205">
        <v>0</v>
      </c>
      <c r="P256" s="40"/>
      <c r="Q256" s="23">
        <f t="shared" si="8"/>
        <v>2</v>
      </c>
      <c r="R256" s="23" t="s">
        <v>1958</v>
      </c>
      <c r="S256" s="67" t="s">
        <v>571</v>
      </c>
      <c r="T256" s="27" t="s">
        <v>32</v>
      </c>
      <c r="U256" s="43" t="s">
        <v>220</v>
      </c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spans="1:31" ht="15.75" customHeight="1">
      <c r="A257" s="20">
        <v>246</v>
      </c>
      <c r="B257" s="21" t="s">
        <v>24</v>
      </c>
      <c r="C257" s="43" t="s">
        <v>668</v>
      </c>
      <c r="D257" s="43" t="s">
        <v>669</v>
      </c>
      <c r="E257" s="43" t="s">
        <v>670</v>
      </c>
      <c r="F257" s="32"/>
      <c r="G257" s="65">
        <v>40926</v>
      </c>
      <c r="H257" s="25" t="s">
        <v>28</v>
      </c>
      <c r="I257" s="26" t="s">
        <v>29</v>
      </c>
      <c r="J257" s="43" t="s">
        <v>30</v>
      </c>
      <c r="K257" s="25">
        <v>7</v>
      </c>
      <c r="L257" s="204">
        <v>1</v>
      </c>
      <c r="M257" s="205" t="s">
        <v>58</v>
      </c>
      <c r="N257" s="205">
        <v>0</v>
      </c>
      <c r="O257" s="205">
        <v>1</v>
      </c>
      <c r="P257" s="42"/>
      <c r="Q257" s="23">
        <f t="shared" si="8"/>
        <v>2</v>
      </c>
      <c r="R257" s="23" t="s">
        <v>1958</v>
      </c>
      <c r="S257" s="22" t="s">
        <v>31</v>
      </c>
      <c r="T257" s="27" t="s">
        <v>32</v>
      </c>
      <c r="U257" s="43" t="s">
        <v>30</v>
      </c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1:31" ht="15.75" customHeight="1">
      <c r="A258" s="20">
        <v>247</v>
      </c>
      <c r="B258" s="21" t="s">
        <v>24</v>
      </c>
      <c r="C258" s="77" t="s">
        <v>725</v>
      </c>
      <c r="D258" s="77" t="s">
        <v>38</v>
      </c>
      <c r="E258" s="77" t="s">
        <v>231</v>
      </c>
      <c r="F258" s="42"/>
      <c r="G258" s="41">
        <v>40599</v>
      </c>
      <c r="H258" s="25" t="s">
        <v>28</v>
      </c>
      <c r="I258" s="26" t="s">
        <v>29</v>
      </c>
      <c r="J258" s="43" t="s">
        <v>390</v>
      </c>
      <c r="K258" s="25">
        <v>7</v>
      </c>
      <c r="L258" s="204">
        <v>0</v>
      </c>
      <c r="M258" s="205">
        <v>0</v>
      </c>
      <c r="N258" s="205">
        <v>0</v>
      </c>
      <c r="O258" s="205">
        <v>2</v>
      </c>
      <c r="P258" s="42"/>
      <c r="Q258" s="23">
        <f t="shared" si="8"/>
        <v>2</v>
      </c>
      <c r="R258" s="23" t="s">
        <v>1958</v>
      </c>
      <c r="S258" s="43" t="s">
        <v>391</v>
      </c>
      <c r="T258" s="27" t="s">
        <v>32</v>
      </c>
      <c r="U258" s="43" t="s">
        <v>390</v>
      </c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1:31" ht="15.75" customHeight="1">
      <c r="A259" s="20">
        <v>248</v>
      </c>
      <c r="B259" s="171" t="s">
        <v>24</v>
      </c>
      <c r="C259" s="43" t="s">
        <v>752</v>
      </c>
      <c r="D259" s="43" t="s">
        <v>753</v>
      </c>
      <c r="E259" s="43" t="s">
        <v>569</v>
      </c>
      <c r="F259" s="38"/>
      <c r="G259" s="41">
        <v>40789</v>
      </c>
      <c r="H259" s="25" t="s">
        <v>28</v>
      </c>
      <c r="I259" s="26" t="s">
        <v>29</v>
      </c>
      <c r="J259" s="43" t="s">
        <v>579</v>
      </c>
      <c r="K259" s="25">
        <v>7</v>
      </c>
      <c r="L259" s="204">
        <v>2</v>
      </c>
      <c r="M259" s="205" t="s">
        <v>741</v>
      </c>
      <c r="N259" s="205">
        <v>0</v>
      </c>
      <c r="O259" s="205">
        <v>0</v>
      </c>
      <c r="P259" s="40"/>
      <c r="Q259" s="23">
        <f t="shared" si="8"/>
        <v>2</v>
      </c>
      <c r="R259" s="23" t="s">
        <v>1958</v>
      </c>
      <c r="S259" s="43" t="s">
        <v>580</v>
      </c>
      <c r="T259" s="27" t="s">
        <v>32</v>
      </c>
      <c r="U259" s="43" t="s">
        <v>579</v>
      </c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spans="1:31" ht="15.75" customHeight="1">
      <c r="A260" s="20">
        <v>249</v>
      </c>
      <c r="B260" s="171" t="s">
        <v>24</v>
      </c>
      <c r="C260" s="43" t="s">
        <v>758</v>
      </c>
      <c r="D260" s="43" t="s">
        <v>759</v>
      </c>
      <c r="E260" s="43" t="s">
        <v>760</v>
      </c>
      <c r="F260" s="25"/>
      <c r="G260" s="65">
        <v>40785</v>
      </c>
      <c r="H260" s="25" t="s">
        <v>28</v>
      </c>
      <c r="I260" s="26" t="s">
        <v>29</v>
      </c>
      <c r="J260" s="43" t="s">
        <v>215</v>
      </c>
      <c r="K260" s="25">
        <v>7</v>
      </c>
      <c r="L260" s="204">
        <v>2</v>
      </c>
      <c r="M260" s="205">
        <v>0</v>
      </c>
      <c r="N260" s="205">
        <v>0</v>
      </c>
      <c r="O260" s="205">
        <v>0</v>
      </c>
      <c r="P260" s="42"/>
      <c r="Q260" s="23">
        <f t="shared" si="8"/>
        <v>2</v>
      </c>
      <c r="R260" s="23" t="s">
        <v>1958</v>
      </c>
      <c r="S260" s="22" t="s">
        <v>216</v>
      </c>
      <c r="T260" s="27" t="s">
        <v>32</v>
      </c>
      <c r="U260" s="43" t="s">
        <v>215</v>
      </c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spans="1:31" ht="15.75" customHeight="1">
      <c r="A261" s="20">
        <v>250</v>
      </c>
      <c r="B261" s="105" t="s">
        <v>24</v>
      </c>
      <c r="C261" s="36" t="s">
        <v>780</v>
      </c>
      <c r="D261" s="36" t="s">
        <v>94</v>
      </c>
      <c r="E261" s="36" t="s">
        <v>341</v>
      </c>
      <c r="F261" s="42"/>
      <c r="G261" s="41">
        <v>40835</v>
      </c>
      <c r="H261" s="25" t="s">
        <v>28</v>
      </c>
      <c r="I261" s="26" t="s">
        <v>29</v>
      </c>
      <c r="J261" s="43" t="s">
        <v>364</v>
      </c>
      <c r="K261" s="25">
        <v>7</v>
      </c>
      <c r="L261" s="204">
        <v>1</v>
      </c>
      <c r="M261" s="205" t="s">
        <v>47</v>
      </c>
      <c r="N261" s="205">
        <v>0</v>
      </c>
      <c r="O261" s="205">
        <v>1</v>
      </c>
      <c r="P261" s="42"/>
      <c r="Q261" s="23">
        <f t="shared" si="8"/>
        <v>2</v>
      </c>
      <c r="R261" s="23" t="s">
        <v>1958</v>
      </c>
      <c r="S261" s="67" t="s">
        <v>365</v>
      </c>
      <c r="T261" s="27" t="s">
        <v>32</v>
      </c>
      <c r="U261" s="43" t="s">
        <v>364</v>
      </c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 ht="15.75" customHeight="1">
      <c r="A262" s="20">
        <v>251</v>
      </c>
      <c r="B262" s="105" t="s">
        <v>24</v>
      </c>
      <c r="C262" s="36" t="s">
        <v>871</v>
      </c>
      <c r="D262" s="36" t="s">
        <v>872</v>
      </c>
      <c r="E262" s="36" t="s">
        <v>198</v>
      </c>
      <c r="F262" s="25"/>
      <c r="G262" s="41">
        <v>40756</v>
      </c>
      <c r="H262" s="25" t="s">
        <v>28</v>
      </c>
      <c r="I262" s="26" t="s">
        <v>29</v>
      </c>
      <c r="J262" s="67" t="s">
        <v>115</v>
      </c>
      <c r="K262" s="25">
        <v>7</v>
      </c>
      <c r="L262" s="204">
        <v>2</v>
      </c>
      <c r="M262" s="205">
        <v>0</v>
      </c>
      <c r="N262" s="205">
        <v>0</v>
      </c>
      <c r="O262" s="205" t="s">
        <v>741</v>
      </c>
      <c r="P262" s="45"/>
      <c r="Q262" s="23">
        <f t="shared" si="8"/>
        <v>2</v>
      </c>
      <c r="R262" s="23" t="s">
        <v>1958</v>
      </c>
      <c r="S262" s="43" t="s">
        <v>116</v>
      </c>
      <c r="T262" s="27" t="s">
        <v>32</v>
      </c>
      <c r="U262" s="67" t="s">
        <v>115</v>
      </c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1:31" ht="15.75" customHeight="1">
      <c r="A263" s="20">
        <v>252</v>
      </c>
      <c r="B263" s="105" t="s">
        <v>24</v>
      </c>
      <c r="C263" s="43" t="s">
        <v>885</v>
      </c>
      <c r="D263" s="43" t="s">
        <v>176</v>
      </c>
      <c r="E263" s="43" t="s">
        <v>381</v>
      </c>
      <c r="F263" s="27"/>
      <c r="G263" s="41">
        <v>41128</v>
      </c>
      <c r="H263" s="25" t="s">
        <v>28</v>
      </c>
      <c r="I263" s="26" t="s">
        <v>29</v>
      </c>
      <c r="J263" s="43" t="s">
        <v>886</v>
      </c>
      <c r="K263" s="25">
        <v>7</v>
      </c>
      <c r="L263" s="204">
        <v>0</v>
      </c>
      <c r="M263" s="205">
        <v>1</v>
      </c>
      <c r="N263" s="205">
        <v>0</v>
      </c>
      <c r="O263" s="205">
        <v>1</v>
      </c>
      <c r="P263" s="27"/>
      <c r="Q263" s="23">
        <f t="shared" si="8"/>
        <v>2</v>
      </c>
      <c r="R263" s="23" t="s">
        <v>1958</v>
      </c>
      <c r="S263" s="43" t="s">
        <v>887</v>
      </c>
      <c r="T263" s="27" t="s">
        <v>32</v>
      </c>
      <c r="U263" s="43" t="s">
        <v>886</v>
      </c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1:31" ht="15.75" customHeight="1">
      <c r="A264" s="20">
        <v>253</v>
      </c>
      <c r="B264" s="105" t="s">
        <v>24</v>
      </c>
      <c r="C264" s="22" t="s">
        <v>908</v>
      </c>
      <c r="D264" s="43" t="s">
        <v>909</v>
      </c>
      <c r="E264" s="43" t="s">
        <v>910</v>
      </c>
      <c r="F264" s="42"/>
      <c r="G264" s="44">
        <v>40632</v>
      </c>
      <c r="H264" s="25" t="s">
        <v>28</v>
      </c>
      <c r="I264" s="26" t="s">
        <v>29</v>
      </c>
      <c r="J264" s="43" t="s">
        <v>911</v>
      </c>
      <c r="K264" s="25">
        <v>7</v>
      </c>
      <c r="L264" s="204">
        <v>1</v>
      </c>
      <c r="M264" s="205" t="s">
        <v>47</v>
      </c>
      <c r="N264" s="205" t="s">
        <v>47</v>
      </c>
      <c r="O264" s="205">
        <v>1</v>
      </c>
      <c r="P264" s="42"/>
      <c r="Q264" s="23">
        <f t="shared" si="8"/>
        <v>2</v>
      </c>
      <c r="R264" s="23" t="s">
        <v>1958</v>
      </c>
      <c r="S264" s="43" t="s">
        <v>912</v>
      </c>
      <c r="T264" s="27" t="s">
        <v>32</v>
      </c>
      <c r="U264" s="43" t="s">
        <v>911</v>
      </c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1:31" ht="15.75" customHeight="1">
      <c r="A265" s="20">
        <v>254</v>
      </c>
      <c r="B265" s="21" t="s">
        <v>24</v>
      </c>
      <c r="C265" s="77" t="s">
        <v>124</v>
      </c>
      <c r="D265" s="77" t="s">
        <v>125</v>
      </c>
      <c r="E265" s="77" t="s">
        <v>126</v>
      </c>
      <c r="F265" s="27"/>
      <c r="G265" s="35">
        <v>40701</v>
      </c>
      <c r="H265" s="25" t="s">
        <v>28</v>
      </c>
      <c r="I265" s="26" t="s">
        <v>29</v>
      </c>
      <c r="J265" s="77" t="s">
        <v>78</v>
      </c>
      <c r="K265" s="25">
        <v>7</v>
      </c>
      <c r="L265" s="204">
        <v>1.5</v>
      </c>
      <c r="M265" s="205">
        <v>0</v>
      </c>
      <c r="N265" s="205">
        <v>0</v>
      </c>
      <c r="O265" s="205">
        <v>0</v>
      </c>
      <c r="P265" s="48"/>
      <c r="Q265" s="23">
        <f t="shared" si="8"/>
        <v>1.5</v>
      </c>
      <c r="R265" s="23" t="s">
        <v>1958</v>
      </c>
      <c r="S265" s="77" t="s">
        <v>36</v>
      </c>
      <c r="T265" s="27" t="s">
        <v>32</v>
      </c>
      <c r="U265" s="77" t="s">
        <v>78</v>
      </c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:31" ht="15.75" customHeight="1">
      <c r="A266" s="20">
        <v>255</v>
      </c>
      <c r="B266" s="171" t="s">
        <v>24</v>
      </c>
      <c r="C266" s="22" t="s">
        <v>575</v>
      </c>
      <c r="D266" s="67" t="s">
        <v>210</v>
      </c>
      <c r="E266" s="67" t="s">
        <v>576</v>
      </c>
      <c r="F266" s="27"/>
      <c r="G266" s="41">
        <v>40703</v>
      </c>
      <c r="H266" s="25" t="s">
        <v>28</v>
      </c>
      <c r="I266" s="26" t="s">
        <v>29</v>
      </c>
      <c r="J266" s="43" t="s">
        <v>287</v>
      </c>
      <c r="K266" s="25">
        <v>7</v>
      </c>
      <c r="L266" s="204">
        <v>1.5</v>
      </c>
      <c r="M266" s="205" t="s">
        <v>58</v>
      </c>
      <c r="N266" s="205" t="s">
        <v>58</v>
      </c>
      <c r="O266" s="205">
        <v>0</v>
      </c>
      <c r="P266" s="23"/>
      <c r="Q266" s="23">
        <f t="shared" si="8"/>
        <v>1.5</v>
      </c>
      <c r="R266" s="23" t="s">
        <v>1958</v>
      </c>
      <c r="S266" s="67" t="s">
        <v>546</v>
      </c>
      <c r="T266" s="27" t="s">
        <v>32</v>
      </c>
      <c r="U266" s="43" t="s">
        <v>287</v>
      </c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1:31" ht="15.75" customHeight="1">
      <c r="A267" s="20">
        <v>256</v>
      </c>
      <c r="B267" s="21" t="s">
        <v>24</v>
      </c>
      <c r="C267" s="36" t="s">
        <v>731</v>
      </c>
      <c r="D267" s="36" t="s">
        <v>732</v>
      </c>
      <c r="E267" s="36" t="s">
        <v>177</v>
      </c>
      <c r="F267" s="42"/>
      <c r="G267" s="41">
        <v>40850</v>
      </c>
      <c r="H267" s="25" t="s">
        <v>28</v>
      </c>
      <c r="I267" s="26" t="s">
        <v>29</v>
      </c>
      <c r="J267" s="43" t="s">
        <v>178</v>
      </c>
      <c r="K267" s="25">
        <v>7</v>
      </c>
      <c r="L267" s="204">
        <v>1</v>
      </c>
      <c r="M267" s="205">
        <v>0.5</v>
      </c>
      <c r="N267" s="205">
        <v>0</v>
      </c>
      <c r="O267" s="205">
        <v>0</v>
      </c>
      <c r="P267" s="42"/>
      <c r="Q267" s="23">
        <f t="shared" si="8"/>
        <v>1.5</v>
      </c>
      <c r="R267" s="23" t="s">
        <v>1958</v>
      </c>
      <c r="S267" s="36" t="s">
        <v>179</v>
      </c>
      <c r="T267" s="27" t="s">
        <v>32</v>
      </c>
      <c r="U267" s="43" t="s">
        <v>178</v>
      </c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ht="15.75" customHeight="1">
      <c r="A268" s="20">
        <v>257</v>
      </c>
      <c r="B268" s="105" t="s">
        <v>24</v>
      </c>
      <c r="C268" s="43" t="s">
        <v>841</v>
      </c>
      <c r="D268" s="43" t="s">
        <v>842</v>
      </c>
      <c r="E268" s="22" t="s">
        <v>689</v>
      </c>
      <c r="F268" s="38"/>
      <c r="G268" s="65">
        <v>40516</v>
      </c>
      <c r="H268" s="25" t="s">
        <v>28</v>
      </c>
      <c r="I268" s="26" t="s">
        <v>29</v>
      </c>
      <c r="J268" s="43" t="s">
        <v>215</v>
      </c>
      <c r="K268" s="25">
        <v>7</v>
      </c>
      <c r="L268" s="204">
        <v>1</v>
      </c>
      <c r="M268" s="205">
        <v>0.5</v>
      </c>
      <c r="N268" s="205">
        <v>0</v>
      </c>
      <c r="O268" s="205" t="s">
        <v>47</v>
      </c>
      <c r="P268" s="40"/>
      <c r="Q268" s="23">
        <f t="shared" si="8"/>
        <v>1.5</v>
      </c>
      <c r="R268" s="23" t="s">
        <v>1958</v>
      </c>
      <c r="S268" s="22" t="s">
        <v>216</v>
      </c>
      <c r="T268" s="27" t="s">
        <v>32</v>
      </c>
      <c r="U268" s="43" t="s">
        <v>215</v>
      </c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ht="15.75" customHeight="1">
      <c r="A269" s="20">
        <v>258</v>
      </c>
      <c r="B269" s="21" t="s">
        <v>24</v>
      </c>
      <c r="C269" s="36" t="s">
        <v>93</v>
      </c>
      <c r="D269" s="36" t="s">
        <v>94</v>
      </c>
      <c r="E269" s="36" t="s">
        <v>95</v>
      </c>
      <c r="F269" s="38"/>
      <c r="G269" s="41">
        <v>40658</v>
      </c>
      <c r="H269" s="25" t="s">
        <v>28</v>
      </c>
      <c r="I269" s="26" t="s">
        <v>29</v>
      </c>
      <c r="J269" s="43" t="s">
        <v>96</v>
      </c>
      <c r="K269" s="25">
        <v>7</v>
      </c>
      <c r="L269" s="204">
        <v>0</v>
      </c>
      <c r="M269" s="205">
        <v>0</v>
      </c>
      <c r="N269" s="205">
        <v>0</v>
      </c>
      <c r="O269" s="205">
        <v>1</v>
      </c>
      <c r="P269" s="40"/>
      <c r="Q269" s="23">
        <f t="shared" si="8"/>
        <v>1</v>
      </c>
      <c r="R269" s="23" t="s">
        <v>1958</v>
      </c>
      <c r="S269" s="43" t="s">
        <v>97</v>
      </c>
      <c r="T269" s="27" t="s">
        <v>32</v>
      </c>
      <c r="U269" s="43" t="s">
        <v>96</v>
      </c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:31" ht="15.75" customHeight="1">
      <c r="A270" s="20">
        <v>259</v>
      </c>
      <c r="B270" s="21" t="s">
        <v>24</v>
      </c>
      <c r="C270" s="67" t="s">
        <v>217</v>
      </c>
      <c r="D270" s="67" t="s">
        <v>218</v>
      </c>
      <c r="E270" s="43" t="s">
        <v>219</v>
      </c>
      <c r="F270" s="27"/>
      <c r="G270" s="65">
        <v>40327</v>
      </c>
      <c r="H270" s="25" t="s">
        <v>28</v>
      </c>
      <c r="I270" s="26" t="s">
        <v>29</v>
      </c>
      <c r="J270" s="43" t="s">
        <v>220</v>
      </c>
      <c r="K270" s="25">
        <v>7</v>
      </c>
      <c r="L270" s="204">
        <v>1</v>
      </c>
      <c r="M270" s="205" t="s">
        <v>47</v>
      </c>
      <c r="N270" s="205">
        <v>0</v>
      </c>
      <c r="O270" s="205">
        <v>0</v>
      </c>
      <c r="P270" s="27"/>
      <c r="Q270" s="23">
        <f t="shared" si="8"/>
        <v>1</v>
      </c>
      <c r="R270" s="23" t="s">
        <v>1958</v>
      </c>
      <c r="S270" s="43" t="s">
        <v>221</v>
      </c>
      <c r="T270" s="27" t="s">
        <v>32</v>
      </c>
      <c r="U270" s="43" t="s">
        <v>220</v>
      </c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 ht="15.75" customHeight="1">
      <c r="A271" s="20">
        <v>260</v>
      </c>
      <c r="B271" s="21" t="s">
        <v>24</v>
      </c>
      <c r="C271" s="37" t="s">
        <v>236</v>
      </c>
      <c r="D271" s="37" t="s">
        <v>237</v>
      </c>
      <c r="E271" s="37" t="s">
        <v>238</v>
      </c>
      <c r="F271" s="27"/>
      <c r="G271" s="39">
        <v>40819</v>
      </c>
      <c r="H271" s="25" t="s">
        <v>28</v>
      </c>
      <c r="I271" s="26" t="s">
        <v>29</v>
      </c>
      <c r="J271" s="37" t="s">
        <v>57</v>
      </c>
      <c r="K271" s="25">
        <v>7</v>
      </c>
      <c r="L271" s="204" t="s">
        <v>58</v>
      </c>
      <c r="M271" s="205" t="s">
        <v>58</v>
      </c>
      <c r="N271" s="205">
        <v>0</v>
      </c>
      <c r="O271" s="205">
        <v>1</v>
      </c>
      <c r="P271" s="27"/>
      <c r="Q271" s="23">
        <f t="shared" si="8"/>
        <v>1</v>
      </c>
      <c r="R271" s="23" t="s">
        <v>1958</v>
      </c>
      <c r="S271" s="37" t="s">
        <v>59</v>
      </c>
      <c r="T271" s="27" t="s">
        <v>32</v>
      </c>
      <c r="U271" s="37" t="s">
        <v>57</v>
      </c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 ht="15.75" customHeight="1">
      <c r="A272" s="20">
        <v>261</v>
      </c>
      <c r="B272" s="21" t="s">
        <v>24</v>
      </c>
      <c r="C272" s="37" t="s">
        <v>264</v>
      </c>
      <c r="D272" s="37" t="s">
        <v>137</v>
      </c>
      <c r="E272" s="37" t="s">
        <v>265</v>
      </c>
      <c r="F272" s="53"/>
      <c r="G272" s="39">
        <v>40746</v>
      </c>
      <c r="H272" s="25" t="s">
        <v>28</v>
      </c>
      <c r="I272" s="26" t="s">
        <v>29</v>
      </c>
      <c r="J272" s="37" t="s">
        <v>266</v>
      </c>
      <c r="K272" s="25">
        <v>7</v>
      </c>
      <c r="L272" s="204">
        <v>1</v>
      </c>
      <c r="M272" s="205" t="s">
        <v>58</v>
      </c>
      <c r="N272" s="205">
        <v>0</v>
      </c>
      <c r="O272" s="205" t="s">
        <v>58</v>
      </c>
      <c r="P272" s="53"/>
      <c r="Q272" s="23">
        <f t="shared" si="8"/>
        <v>1</v>
      </c>
      <c r="R272" s="23" t="s">
        <v>1958</v>
      </c>
      <c r="S272" s="37" t="s">
        <v>267</v>
      </c>
      <c r="T272" s="27" t="s">
        <v>32</v>
      </c>
      <c r="U272" s="37" t="s">
        <v>266</v>
      </c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 ht="15.75" customHeight="1">
      <c r="A273" s="20">
        <v>262</v>
      </c>
      <c r="B273" s="21" t="s">
        <v>24</v>
      </c>
      <c r="C273" s="43" t="s">
        <v>339</v>
      </c>
      <c r="D273" s="43" t="s">
        <v>340</v>
      </c>
      <c r="E273" s="43" t="s">
        <v>341</v>
      </c>
      <c r="F273" s="38"/>
      <c r="G273" s="65">
        <v>40640</v>
      </c>
      <c r="H273" s="25" t="s">
        <v>28</v>
      </c>
      <c r="I273" s="26" t="s">
        <v>29</v>
      </c>
      <c r="J273" s="43" t="s">
        <v>215</v>
      </c>
      <c r="K273" s="25">
        <v>7</v>
      </c>
      <c r="L273" s="204">
        <v>1</v>
      </c>
      <c r="M273" s="205" t="s">
        <v>47</v>
      </c>
      <c r="N273" s="205">
        <v>0</v>
      </c>
      <c r="O273" s="205">
        <v>0</v>
      </c>
      <c r="P273" s="40"/>
      <c r="Q273" s="23">
        <f t="shared" si="8"/>
        <v>1</v>
      </c>
      <c r="R273" s="23" t="s">
        <v>1958</v>
      </c>
      <c r="S273" s="43" t="s">
        <v>216</v>
      </c>
      <c r="T273" s="27" t="s">
        <v>32</v>
      </c>
      <c r="U273" s="43" t="s">
        <v>215</v>
      </c>
      <c r="V273" s="3"/>
      <c r="W273" s="3"/>
      <c r="X273" s="3"/>
      <c r="Y273" s="3"/>
      <c r="Z273" s="3"/>
      <c r="AA273" s="3"/>
      <c r="AB273" s="3"/>
      <c r="AC273" s="5"/>
      <c r="AD273" s="5"/>
      <c r="AE273" s="5"/>
    </row>
    <row r="274" spans="1:31" ht="15.75" customHeight="1">
      <c r="A274" s="20">
        <v>263</v>
      </c>
      <c r="B274" s="21" t="s">
        <v>24</v>
      </c>
      <c r="C274" s="22" t="s">
        <v>384</v>
      </c>
      <c r="D274" s="22" t="s">
        <v>139</v>
      </c>
      <c r="E274" s="22" t="s">
        <v>385</v>
      </c>
      <c r="F274" s="32"/>
      <c r="G274" s="41">
        <v>40694</v>
      </c>
      <c r="H274" s="25" t="s">
        <v>28</v>
      </c>
      <c r="I274" s="26" t="s">
        <v>29</v>
      </c>
      <c r="J274" s="43" t="s">
        <v>215</v>
      </c>
      <c r="K274" s="25">
        <v>7</v>
      </c>
      <c r="L274" s="204">
        <v>1</v>
      </c>
      <c r="M274" s="205" t="s">
        <v>47</v>
      </c>
      <c r="N274" s="205">
        <v>0</v>
      </c>
      <c r="O274" s="205">
        <v>0</v>
      </c>
      <c r="P274" s="42"/>
      <c r="Q274" s="23">
        <f t="shared" si="8"/>
        <v>1</v>
      </c>
      <c r="R274" s="23" t="s">
        <v>1958</v>
      </c>
      <c r="S274" s="22" t="s">
        <v>216</v>
      </c>
      <c r="T274" s="27" t="s">
        <v>32</v>
      </c>
      <c r="U274" s="43" t="s">
        <v>215</v>
      </c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 ht="15.75" customHeight="1">
      <c r="A275" s="20">
        <v>264</v>
      </c>
      <c r="B275" s="21" t="s">
        <v>24</v>
      </c>
      <c r="C275" s="77" t="s">
        <v>433</v>
      </c>
      <c r="D275" s="77" t="s">
        <v>137</v>
      </c>
      <c r="E275" s="77" t="s">
        <v>434</v>
      </c>
      <c r="F275" s="27"/>
      <c r="G275" s="41">
        <v>40791</v>
      </c>
      <c r="H275" s="25" t="s">
        <v>28</v>
      </c>
      <c r="I275" s="26" t="s">
        <v>29</v>
      </c>
      <c r="J275" s="43" t="s">
        <v>390</v>
      </c>
      <c r="K275" s="25">
        <v>7</v>
      </c>
      <c r="L275" s="204">
        <v>1</v>
      </c>
      <c r="M275" s="205" t="s">
        <v>58</v>
      </c>
      <c r="N275" s="205" t="s">
        <v>58</v>
      </c>
      <c r="O275" s="205" t="s">
        <v>58</v>
      </c>
      <c r="P275" s="27"/>
      <c r="Q275" s="23">
        <f t="shared" si="8"/>
        <v>1</v>
      </c>
      <c r="R275" s="23" t="s">
        <v>1958</v>
      </c>
      <c r="S275" s="43" t="s">
        <v>391</v>
      </c>
      <c r="T275" s="27" t="s">
        <v>32</v>
      </c>
      <c r="U275" s="43" t="s">
        <v>390</v>
      </c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1:31" ht="15.75" customHeight="1">
      <c r="A276" s="20">
        <v>265</v>
      </c>
      <c r="B276" s="21" t="s">
        <v>24</v>
      </c>
      <c r="C276" s="43" t="s">
        <v>610</v>
      </c>
      <c r="D276" s="43" t="s">
        <v>611</v>
      </c>
      <c r="E276" s="43" t="s">
        <v>607</v>
      </c>
      <c r="F276" s="23"/>
      <c r="G276" s="41">
        <v>40832</v>
      </c>
      <c r="H276" s="25" t="s">
        <v>28</v>
      </c>
      <c r="I276" s="26" t="s">
        <v>29</v>
      </c>
      <c r="J276" s="43" t="s">
        <v>579</v>
      </c>
      <c r="K276" s="25">
        <v>7</v>
      </c>
      <c r="L276" s="204">
        <v>1</v>
      </c>
      <c r="M276" s="205">
        <v>0</v>
      </c>
      <c r="N276" s="205">
        <v>0</v>
      </c>
      <c r="O276" s="205" t="s">
        <v>58</v>
      </c>
      <c r="P276" s="45"/>
      <c r="Q276" s="23">
        <f t="shared" ref="Q276:Q307" si="9">SUM(L276:P276)</f>
        <v>1</v>
      </c>
      <c r="R276" s="23" t="s">
        <v>1958</v>
      </c>
      <c r="S276" s="43" t="s">
        <v>580</v>
      </c>
      <c r="T276" s="27" t="s">
        <v>32</v>
      </c>
      <c r="U276" s="43" t="s">
        <v>579</v>
      </c>
      <c r="V276" s="3"/>
      <c r="W276" s="3"/>
      <c r="X276" s="3"/>
      <c r="Y276" s="3"/>
      <c r="Z276" s="3"/>
      <c r="AA276" s="3"/>
      <c r="AB276" s="3"/>
      <c r="AC276" s="3"/>
      <c r="AD276" s="3"/>
      <c r="AE276" s="3"/>
    </row>
    <row r="277" spans="1:31" ht="15.75" customHeight="1">
      <c r="A277" s="20">
        <v>266</v>
      </c>
      <c r="B277" s="21" t="s">
        <v>24</v>
      </c>
      <c r="C277" s="22" t="s">
        <v>637</v>
      </c>
      <c r="D277" s="22" t="s">
        <v>258</v>
      </c>
      <c r="E277" s="22" t="s">
        <v>515</v>
      </c>
      <c r="F277" s="38"/>
      <c r="G277" s="41">
        <v>40685</v>
      </c>
      <c r="H277" s="25" t="s">
        <v>28</v>
      </c>
      <c r="I277" s="26" t="s">
        <v>29</v>
      </c>
      <c r="J277" s="43" t="s">
        <v>638</v>
      </c>
      <c r="K277" s="25">
        <v>7</v>
      </c>
      <c r="L277" s="204">
        <v>1</v>
      </c>
      <c r="M277" s="205">
        <v>0</v>
      </c>
      <c r="N277" s="205" t="s">
        <v>47</v>
      </c>
      <c r="O277" s="205">
        <v>0</v>
      </c>
      <c r="P277" s="40"/>
      <c r="Q277" s="23">
        <f t="shared" si="9"/>
        <v>1</v>
      </c>
      <c r="R277" s="23" t="s">
        <v>1958</v>
      </c>
      <c r="S277" s="22" t="s">
        <v>639</v>
      </c>
      <c r="T277" s="27" t="s">
        <v>32</v>
      </c>
      <c r="U277" s="43" t="s">
        <v>638</v>
      </c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:31" ht="15.75" customHeight="1">
      <c r="A278" s="20">
        <v>267</v>
      </c>
      <c r="B278" s="21" t="s">
        <v>24</v>
      </c>
      <c r="C278" s="34" t="s">
        <v>651</v>
      </c>
      <c r="D278" s="34" t="s">
        <v>652</v>
      </c>
      <c r="E278" s="34" t="s">
        <v>500</v>
      </c>
      <c r="F278" s="78"/>
      <c r="G278" s="35">
        <v>40801</v>
      </c>
      <c r="H278" s="25" t="s">
        <v>28</v>
      </c>
      <c r="I278" s="26" t="s">
        <v>29</v>
      </c>
      <c r="J278" s="43" t="s">
        <v>52</v>
      </c>
      <c r="K278" s="25">
        <v>7</v>
      </c>
      <c r="L278" s="204">
        <v>0</v>
      </c>
      <c r="M278" s="205" t="s">
        <v>47</v>
      </c>
      <c r="N278" s="205" t="s">
        <v>47</v>
      </c>
      <c r="O278" s="205">
        <v>1</v>
      </c>
      <c r="P278" s="78"/>
      <c r="Q278" s="23">
        <f t="shared" si="9"/>
        <v>1</v>
      </c>
      <c r="R278" s="23" t="s">
        <v>1958</v>
      </c>
      <c r="S278" s="43" t="s">
        <v>53</v>
      </c>
      <c r="T278" s="27" t="s">
        <v>32</v>
      </c>
      <c r="U278" s="43" t="s">
        <v>52</v>
      </c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1:31" ht="15.75" customHeight="1">
      <c r="A279" s="20">
        <v>268</v>
      </c>
      <c r="B279" s="171" t="s">
        <v>24</v>
      </c>
      <c r="C279" s="22" t="s">
        <v>735</v>
      </c>
      <c r="D279" s="22" t="s">
        <v>210</v>
      </c>
      <c r="E279" s="22" t="s">
        <v>105</v>
      </c>
      <c r="F279" s="42"/>
      <c r="G279" s="24">
        <v>40863</v>
      </c>
      <c r="H279" s="25" t="s">
        <v>28</v>
      </c>
      <c r="I279" s="26" t="s">
        <v>29</v>
      </c>
      <c r="J279" s="43" t="s">
        <v>262</v>
      </c>
      <c r="K279" s="42">
        <v>7</v>
      </c>
      <c r="L279" s="204">
        <v>1</v>
      </c>
      <c r="M279" s="205" t="s">
        <v>47</v>
      </c>
      <c r="N279" s="205" t="s">
        <v>47</v>
      </c>
      <c r="O279" s="205" t="s">
        <v>47</v>
      </c>
      <c r="P279" s="42"/>
      <c r="Q279" s="23">
        <f t="shared" si="9"/>
        <v>1</v>
      </c>
      <c r="R279" s="23" t="s">
        <v>1958</v>
      </c>
      <c r="S279" s="22" t="s">
        <v>263</v>
      </c>
      <c r="T279" s="27" t="s">
        <v>32</v>
      </c>
      <c r="U279" s="43" t="s">
        <v>262</v>
      </c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:31" ht="15.75" customHeight="1">
      <c r="A280" s="20">
        <v>269</v>
      </c>
      <c r="B280" s="171" t="s">
        <v>24</v>
      </c>
      <c r="C280" s="37" t="s">
        <v>745</v>
      </c>
      <c r="D280" s="37" t="s">
        <v>176</v>
      </c>
      <c r="E280" s="37" t="s">
        <v>746</v>
      </c>
      <c r="F280" s="53"/>
      <c r="G280" s="39">
        <v>40787</v>
      </c>
      <c r="H280" s="25" t="s">
        <v>28</v>
      </c>
      <c r="I280" s="26" t="s">
        <v>29</v>
      </c>
      <c r="J280" s="37" t="s">
        <v>502</v>
      </c>
      <c r="K280" s="25">
        <v>7</v>
      </c>
      <c r="L280" s="204">
        <v>1</v>
      </c>
      <c r="M280" s="205">
        <v>0</v>
      </c>
      <c r="N280" s="205">
        <v>0</v>
      </c>
      <c r="O280" s="205" t="s">
        <v>58</v>
      </c>
      <c r="P280" s="53"/>
      <c r="Q280" s="23">
        <f t="shared" si="9"/>
        <v>1</v>
      </c>
      <c r="R280" s="23" t="s">
        <v>1958</v>
      </c>
      <c r="S280" s="37" t="s">
        <v>503</v>
      </c>
      <c r="T280" s="27" t="s">
        <v>32</v>
      </c>
      <c r="U280" s="37" t="s">
        <v>502</v>
      </c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1:31" ht="15" customHeight="1">
      <c r="A281" s="20">
        <v>270</v>
      </c>
      <c r="B281" s="51" t="s">
        <v>24</v>
      </c>
      <c r="C281" s="43" t="s">
        <v>768</v>
      </c>
      <c r="D281" s="43" t="s">
        <v>769</v>
      </c>
      <c r="E281" s="43" t="s">
        <v>770</v>
      </c>
      <c r="F281" s="23"/>
      <c r="G281" s="41">
        <v>40861</v>
      </c>
      <c r="H281" s="25" t="s">
        <v>28</v>
      </c>
      <c r="I281" s="26" t="s">
        <v>29</v>
      </c>
      <c r="J281" s="43" t="s">
        <v>370</v>
      </c>
      <c r="K281" s="25">
        <v>7</v>
      </c>
      <c r="L281" s="204">
        <v>1</v>
      </c>
      <c r="M281" s="205" t="s">
        <v>58</v>
      </c>
      <c r="N281" s="205">
        <v>0</v>
      </c>
      <c r="O281" s="205">
        <v>0</v>
      </c>
      <c r="P281" s="23"/>
      <c r="Q281" s="23">
        <f t="shared" si="9"/>
        <v>1</v>
      </c>
      <c r="R281" s="23" t="s">
        <v>1958</v>
      </c>
      <c r="S281" s="43" t="s">
        <v>371</v>
      </c>
      <c r="T281" s="27" t="s">
        <v>32</v>
      </c>
      <c r="U281" s="43" t="s">
        <v>370</v>
      </c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1:31" ht="15.75" customHeight="1">
      <c r="A282" s="20">
        <v>271</v>
      </c>
      <c r="B282" s="51" t="s">
        <v>24</v>
      </c>
      <c r="C282" s="77" t="s">
        <v>788</v>
      </c>
      <c r="D282" s="77" t="s">
        <v>206</v>
      </c>
      <c r="E282" s="43" t="s">
        <v>530</v>
      </c>
      <c r="F282" s="38"/>
      <c r="G282" s="41">
        <v>40707</v>
      </c>
      <c r="H282" s="25" t="s">
        <v>28</v>
      </c>
      <c r="I282" s="26" t="s">
        <v>29</v>
      </c>
      <c r="J282" s="43" t="s">
        <v>627</v>
      </c>
      <c r="K282" s="25">
        <v>7</v>
      </c>
      <c r="L282" s="204">
        <v>1</v>
      </c>
      <c r="M282" s="205" t="s">
        <v>47</v>
      </c>
      <c r="N282" s="205" t="s">
        <v>47</v>
      </c>
      <c r="O282" s="205" t="s">
        <v>47</v>
      </c>
      <c r="P282" s="40"/>
      <c r="Q282" s="23">
        <f t="shared" si="9"/>
        <v>1</v>
      </c>
      <c r="R282" s="23" t="s">
        <v>1958</v>
      </c>
      <c r="S282" s="77" t="s">
        <v>789</v>
      </c>
      <c r="T282" s="27" t="s">
        <v>32</v>
      </c>
      <c r="U282" s="43" t="s">
        <v>627</v>
      </c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spans="1:31" ht="15.75" customHeight="1">
      <c r="A283" s="20">
        <v>272</v>
      </c>
      <c r="B283" s="51" t="s">
        <v>24</v>
      </c>
      <c r="C283" s="36" t="s">
        <v>790</v>
      </c>
      <c r="D283" s="36" t="s">
        <v>443</v>
      </c>
      <c r="E283" s="36" t="s">
        <v>791</v>
      </c>
      <c r="F283" s="42"/>
      <c r="G283" s="44">
        <v>40633</v>
      </c>
      <c r="H283" s="25" t="s">
        <v>28</v>
      </c>
      <c r="I283" s="26" t="s">
        <v>29</v>
      </c>
      <c r="J283" s="43" t="s">
        <v>178</v>
      </c>
      <c r="K283" s="25">
        <v>7</v>
      </c>
      <c r="L283" s="204">
        <v>1</v>
      </c>
      <c r="M283" s="205" t="s">
        <v>47</v>
      </c>
      <c r="N283" s="205" t="s">
        <v>47</v>
      </c>
      <c r="O283" s="205" t="s">
        <v>47</v>
      </c>
      <c r="P283" s="23"/>
      <c r="Q283" s="23">
        <f t="shared" si="9"/>
        <v>1</v>
      </c>
      <c r="R283" s="23" t="s">
        <v>1958</v>
      </c>
      <c r="S283" s="36" t="s">
        <v>179</v>
      </c>
      <c r="T283" s="27" t="s">
        <v>32</v>
      </c>
      <c r="U283" s="43" t="s">
        <v>178</v>
      </c>
      <c r="V283" s="3"/>
      <c r="W283" s="3"/>
      <c r="X283" s="3"/>
      <c r="Y283" s="3"/>
      <c r="Z283" s="3"/>
      <c r="AA283" s="3"/>
      <c r="AB283" s="3"/>
      <c r="AC283" s="3"/>
      <c r="AD283" s="3"/>
      <c r="AE283" s="3"/>
    </row>
    <row r="284" spans="1:31" ht="15.75" customHeight="1">
      <c r="A284" s="20">
        <v>273</v>
      </c>
      <c r="B284" s="51" t="s">
        <v>24</v>
      </c>
      <c r="C284" s="67" t="s">
        <v>808</v>
      </c>
      <c r="D284" s="67" t="s">
        <v>430</v>
      </c>
      <c r="E284" s="67" t="s">
        <v>304</v>
      </c>
      <c r="F284" s="38"/>
      <c r="G284" s="41">
        <v>40708</v>
      </c>
      <c r="H284" s="25" t="s">
        <v>28</v>
      </c>
      <c r="I284" s="26" t="s">
        <v>29</v>
      </c>
      <c r="J284" s="31" t="s">
        <v>41</v>
      </c>
      <c r="K284" s="25">
        <v>7</v>
      </c>
      <c r="L284" s="202">
        <v>0</v>
      </c>
      <c r="M284" s="202">
        <v>0</v>
      </c>
      <c r="N284" s="202">
        <v>0</v>
      </c>
      <c r="O284" s="202">
        <v>1</v>
      </c>
      <c r="P284" s="40"/>
      <c r="Q284" s="23">
        <f t="shared" si="9"/>
        <v>1</v>
      </c>
      <c r="R284" s="23" t="s">
        <v>1958</v>
      </c>
      <c r="S284" s="43" t="s">
        <v>42</v>
      </c>
      <c r="T284" s="27" t="s">
        <v>32</v>
      </c>
      <c r="U284" s="31" t="s">
        <v>41</v>
      </c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1:31" ht="15.75" customHeight="1">
      <c r="A285" s="20">
        <v>274</v>
      </c>
      <c r="B285" s="51" t="s">
        <v>24</v>
      </c>
      <c r="C285" s="36" t="s">
        <v>809</v>
      </c>
      <c r="D285" s="85" t="s">
        <v>147</v>
      </c>
      <c r="E285" s="36" t="s">
        <v>810</v>
      </c>
      <c r="F285" s="38"/>
      <c r="G285" s="41">
        <v>40604</v>
      </c>
      <c r="H285" s="25" t="s">
        <v>28</v>
      </c>
      <c r="I285" s="26" t="s">
        <v>29</v>
      </c>
      <c r="J285" s="43" t="s">
        <v>154</v>
      </c>
      <c r="K285" s="25">
        <v>7</v>
      </c>
      <c r="L285" s="203">
        <v>1</v>
      </c>
      <c r="M285" s="203">
        <v>0</v>
      </c>
      <c r="N285" s="203">
        <v>0</v>
      </c>
      <c r="O285" s="203">
        <v>0</v>
      </c>
      <c r="P285" s="38"/>
      <c r="Q285" s="23">
        <f t="shared" si="9"/>
        <v>1</v>
      </c>
      <c r="R285" s="23" t="s">
        <v>1958</v>
      </c>
      <c r="S285" s="43" t="s">
        <v>155</v>
      </c>
      <c r="T285" s="27" t="s">
        <v>32</v>
      </c>
      <c r="U285" s="43" t="s">
        <v>154</v>
      </c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1:31" ht="15.75" customHeight="1">
      <c r="A286" s="20">
        <v>275</v>
      </c>
      <c r="B286" s="105" t="s">
        <v>24</v>
      </c>
      <c r="C286" s="77" t="s">
        <v>860</v>
      </c>
      <c r="D286" s="77" t="s">
        <v>861</v>
      </c>
      <c r="E286" s="77" t="s">
        <v>862</v>
      </c>
      <c r="F286" s="23"/>
      <c r="G286" s="44">
        <v>40601</v>
      </c>
      <c r="H286" s="25" t="s">
        <v>28</v>
      </c>
      <c r="I286" s="26" t="s">
        <v>29</v>
      </c>
      <c r="J286" s="43" t="s">
        <v>78</v>
      </c>
      <c r="K286" s="25">
        <v>7</v>
      </c>
      <c r="L286" s="202">
        <v>0</v>
      </c>
      <c r="M286" s="203">
        <v>0</v>
      </c>
      <c r="N286" s="203">
        <v>0</v>
      </c>
      <c r="O286" s="203">
        <v>1</v>
      </c>
      <c r="P286" s="23"/>
      <c r="Q286" s="23">
        <f t="shared" si="9"/>
        <v>1</v>
      </c>
      <c r="R286" s="23" t="s">
        <v>1958</v>
      </c>
      <c r="S286" s="77" t="s">
        <v>36</v>
      </c>
      <c r="T286" s="27" t="s">
        <v>32</v>
      </c>
      <c r="U286" s="43" t="s">
        <v>78</v>
      </c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1:31" ht="15.75" customHeight="1">
      <c r="A287" s="20">
        <v>276</v>
      </c>
      <c r="B287" s="105" t="s">
        <v>24</v>
      </c>
      <c r="C287" s="43" t="s">
        <v>888</v>
      </c>
      <c r="D287" s="43" t="s">
        <v>889</v>
      </c>
      <c r="E287" s="43" t="s">
        <v>265</v>
      </c>
      <c r="F287" s="42"/>
      <c r="G287" s="65">
        <v>40847</v>
      </c>
      <c r="H287" s="25" t="s">
        <v>28</v>
      </c>
      <c r="I287" s="26" t="s">
        <v>29</v>
      </c>
      <c r="J287" s="43" t="s">
        <v>215</v>
      </c>
      <c r="K287" s="25">
        <v>7</v>
      </c>
      <c r="L287" s="204">
        <v>0</v>
      </c>
      <c r="M287" s="205">
        <v>0</v>
      </c>
      <c r="N287" s="205">
        <v>0</v>
      </c>
      <c r="O287" s="205">
        <v>1</v>
      </c>
      <c r="P287" s="42"/>
      <c r="Q287" s="23">
        <f t="shared" si="9"/>
        <v>1</v>
      </c>
      <c r="R287" s="23" t="s">
        <v>1958</v>
      </c>
      <c r="S287" s="22" t="s">
        <v>216</v>
      </c>
      <c r="T287" s="27" t="s">
        <v>32</v>
      </c>
      <c r="U287" s="43" t="s">
        <v>215</v>
      </c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:31" ht="15.75" customHeight="1">
      <c r="A288" s="20">
        <v>277</v>
      </c>
      <c r="B288" s="171" t="s">
        <v>24</v>
      </c>
      <c r="C288" s="36" t="s">
        <v>175</v>
      </c>
      <c r="D288" s="36" t="s">
        <v>176</v>
      </c>
      <c r="E288" s="36" t="s">
        <v>177</v>
      </c>
      <c r="F288" s="27"/>
      <c r="G288" s="41">
        <v>40779</v>
      </c>
      <c r="H288" s="25" t="s">
        <v>28</v>
      </c>
      <c r="I288" s="26" t="s">
        <v>29</v>
      </c>
      <c r="J288" s="43" t="s">
        <v>178</v>
      </c>
      <c r="K288" s="25">
        <v>7</v>
      </c>
      <c r="L288" s="204">
        <v>0</v>
      </c>
      <c r="M288" s="205">
        <v>0.5</v>
      </c>
      <c r="N288" s="205" t="s">
        <v>58</v>
      </c>
      <c r="O288" s="205" t="s">
        <v>58</v>
      </c>
      <c r="P288" s="27"/>
      <c r="Q288" s="23">
        <f t="shared" si="9"/>
        <v>0.5</v>
      </c>
      <c r="R288" s="23" t="s">
        <v>1958</v>
      </c>
      <c r="S288" s="36" t="s">
        <v>179</v>
      </c>
      <c r="T288" s="27" t="s">
        <v>32</v>
      </c>
      <c r="U288" s="43" t="s">
        <v>178</v>
      </c>
      <c r="V288" s="3"/>
      <c r="W288" s="3"/>
      <c r="X288" s="3"/>
      <c r="Y288" s="3"/>
      <c r="Z288" s="3"/>
      <c r="AA288" s="3"/>
      <c r="AB288" s="3"/>
      <c r="AC288" s="3"/>
      <c r="AD288" s="3"/>
      <c r="AE288" s="3"/>
    </row>
    <row r="289" spans="1:31" ht="15.75" customHeight="1">
      <c r="A289" s="20">
        <v>278</v>
      </c>
      <c r="B289" s="171" t="s">
        <v>24</v>
      </c>
      <c r="C289" s="54" t="s">
        <v>250</v>
      </c>
      <c r="D289" s="54" t="s">
        <v>251</v>
      </c>
      <c r="E289" s="54" t="s">
        <v>90</v>
      </c>
      <c r="F289" s="38"/>
      <c r="G289" s="41">
        <v>40771</v>
      </c>
      <c r="H289" s="25" t="s">
        <v>28</v>
      </c>
      <c r="I289" s="26" t="s">
        <v>29</v>
      </c>
      <c r="J289" s="43" t="s">
        <v>96</v>
      </c>
      <c r="K289" s="25">
        <v>7</v>
      </c>
      <c r="L289" s="204">
        <v>0</v>
      </c>
      <c r="M289" s="205">
        <v>0.5</v>
      </c>
      <c r="N289" s="205">
        <v>0</v>
      </c>
      <c r="O289" s="205" t="s">
        <v>58</v>
      </c>
      <c r="P289" s="40"/>
      <c r="Q289" s="23">
        <f t="shared" si="9"/>
        <v>0.5</v>
      </c>
      <c r="R289" s="23" t="s">
        <v>1958</v>
      </c>
      <c r="S289" s="43" t="s">
        <v>97</v>
      </c>
      <c r="T289" s="27" t="s">
        <v>32</v>
      </c>
      <c r="U289" s="43" t="s">
        <v>96</v>
      </c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:31" ht="15.75" customHeight="1">
      <c r="A290" s="20">
        <v>279</v>
      </c>
      <c r="B290" s="171" t="s">
        <v>24</v>
      </c>
      <c r="C290" s="36" t="s">
        <v>320</v>
      </c>
      <c r="D290" s="54" t="s">
        <v>321</v>
      </c>
      <c r="E290" s="54" t="s">
        <v>322</v>
      </c>
      <c r="F290" s="56"/>
      <c r="G290" s="76">
        <v>40805</v>
      </c>
      <c r="H290" s="25" t="s">
        <v>28</v>
      </c>
      <c r="I290" s="26" t="s">
        <v>29</v>
      </c>
      <c r="J290" s="43" t="s">
        <v>154</v>
      </c>
      <c r="K290" s="25">
        <v>7</v>
      </c>
      <c r="L290" s="204" t="s">
        <v>58</v>
      </c>
      <c r="M290" s="205">
        <v>0.5</v>
      </c>
      <c r="N290" s="205">
        <v>0</v>
      </c>
      <c r="O290" s="205" t="s">
        <v>58</v>
      </c>
      <c r="P290" s="48"/>
      <c r="Q290" s="23">
        <f t="shared" si="9"/>
        <v>0.5</v>
      </c>
      <c r="R290" s="23" t="s">
        <v>1958</v>
      </c>
      <c r="S290" s="22" t="s">
        <v>155</v>
      </c>
      <c r="T290" s="27" t="s">
        <v>32</v>
      </c>
      <c r="U290" s="43" t="s">
        <v>154</v>
      </c>
      <c r="V290" s="3"/>
      <c r="W290" s="3"/>
      <c r="X290" s="3"/>
      <c r="Y290" s="3"/>
      <c r="Z290" s="3"/>
      <c r="AA290" s="3"/>
      <c r="AB290" s="3"/>
      <c r="AC290" s="3"/>
      <c r="AD290" s="3"/>
      <c r="AE290" s="3"/>
    </row>
    <row r="291" spans="1:31" ht="15.75" customHeight="1">
      <c r="A291" s="20">
        <v>280</v>
      </c>
      <c r="B291" s="105" t="s">
        <v>24</v>
      </c>
      <c r="C291" s="54" t="s">
        <v>422</v>
      </c>
      <c r="D291" s="54" t="s">
        <v>310</v>
      </c>
      <c r="E291" s="36" t="s">
        <v>423</v>
      </c>
      <c r="F291" s="38"/>
      <c r="G291" s="41">
        <v>40845</v>
      </c>
      <c r="H291" s="25" t="s">
        <v>28</v>
      </c>
      <c r="I291" s="26" t="s">
        <v>29</v>
      </c>
      <c r="J291" s="43" t="s">
        <v>96</v>
      </c>
      <c r="K291" s="25">
        <v>7</v>
      </c>
      <c r="L291" s="204">
        <v>0</v>
      </c>
      <c r="M291" s="205">
        <v>0.5</v>
      </c>
      <c r="N291" s="205">
        <v>0</v>
      </c>
      <c r="O291" s="205">
        <v>0</v>
      </c>
      <c r="P291" s="40"/>
      <c r="Q291" s="23">
        <f t="shared" si="9"/>
        <v>0.5</v>
      </c>
      <c r="R291" s="23" t="s">
        <v>1958</v>
      </c>
      <c r="S291" s="43" t="s">
        <v>97</v>
      </c>
      <c r="T291" s="27" t="s">
        <v>32</v>
      </c>
      <c r="U291" s="43" t="s">
        <v>96</v>
      </c>
      <c r="V291" s="3"/>
      <c r="W291" s="3"/>
      <c r="X291" s="3"/>
      <c r="Y291" s="3"/>
      <c r="Z291" s="3"/>
      <c r="AA291" s="3"/>
      <c r="AB291" s="3"/>
      <c r="AC291" s="3"/>
      <c r="AD291" s="3"/>
      <c r="AE291" s="3"/>
    </row>
    <row r="292" spans="1:31" ht="15.75" customHeight="1">
      <c r="A292" s="20">
        <v>281</v>
      </c>
      <c r="B292" s="171" t="s">
        <v>24</v>
      </c>
      <c r="C292" s="43" t="s">
        <v>447</v>
      </c>
      <c r="D292" s="43" t="s">
        <v>448</v>
      </c>
      <c r="E292" s="22" t="s">
        <v>449</v>
      </c>
      <c r="F292" s="27"/>
      <c r="G292" s="24">
        <v>40793</v>
      </c>
      <c r="H292" s="25" t="s">
        <v>28</v>
      </c>
      <c r="I292" s="26" t="s">
        <v>29</v>
      </c>
      <c r="J292" s="43" t="s">
        <v>358</v>
      </c>
      <c r="K292" s="25">
        <v>7</v>
      </c>
      <c r="L292" s="204">
        <v>0</v>
      </c>
      <c r="M292" s="205">
        <v>0.5</v>
      </c>
      <c r="N292" s="205">
        <v>0</v>
      </c>
      <c r="O292" s="205" t="s">
        <v>47</v>
      </c>
      <c r="P292" s="27"/>
      <c r="Q292" s="23">
        <f t="shared" si="9"/>
        <v>0.5</v>
      </c>
      <c r="R292" s="23" t="s">
        <v>1958</v>
      </c>
      <c r="S292" s="43" t="s">
        <v>359</v>
      </c>
      <c r="T292" s="27" t="s">
        <v>32</v>
      </c>
      <c r="U292" s="43" t="s">
        <v>358</v>
      </c>
      <c r="V292" s="3"/>
      <c r="W292" s="3"/>
      <c r="X292" s="3"/>
      <c r="Y292" s="3"/>
      <c r="Z292" s="3"/>
      <c r="AA292" s="3"/>
      <c r="AB292" s="3"/>
      <c r="AC292" s="3"/>
      <c r="AD292" s="3"/>
      <c r="AE292" s="3"/>
    </row>
    <row r="293" spans="1:31" ht="15.75" customHeight="1">
      <c r="A293" s="20">
        <v>282</v>
      </c>
      <c r="B293" s="171" t="s">
        <v>24</v>
      </c>
      <c r="C293" s="43" t="s">
        <v>750</v>
      </c>
      <c r="D293" s="43" t="s">
        <v>751</v>
      </c>
      <c r="E293" s="43" t="s">
        <v>171</v>
      </c>
      <c r="F293" s="25"/>
      <c r="G293" s="44">
        <v>40571</v>
      </c>
      <c r="H293" s="25" t="s">
        <v>28</v>
      </c>
      <c r="I293" s="26" t="s">
        <v>29</v>
      </c>
      <c r="J293" s="43" t="s">
        <v>78</v>
      </c>
      <c r="K293" s="25">
        <v>7</v>
      </c>
      <c r="L293" s="204">
        <v>0</v>
      </c>
      <c r="M293" s="205">
        <v>0.5</v>
      </c>
      <c r="N293" s="205" t="s">
        <v>58</v>
      </c>
      <c r="O293" s="205" t="s">
        <v>58</v>
      </c>
      <c r="P293" s="42"/>
      <c r="Q293" s="23">
        <f t="shared" si="9"/>
        <v>0.5</v>
      </c>
      <c r="R293" s="23" t="s">
        <v>1958</v>
      </c>
      <c r="S293" s="77" t="s">
        <v>36</v>
      </c>
      <c r="T293" s="27" t="s">
        <v>32</v>
      </c>
      <c r="U293" s="43" t="s">
        <v>78</v>
      </c>
      <c r="V293" s="3"/>
      <c r="W293" s="3"/>
      <c r="X293" s="3"/>
      <c r="Y293" s="3"/>
      <c r="Z293" s="3"/>
      <c r="AA293" s="3"/>
      <c r="AB293" s="3"/>
      <c r="AC293" s="3"/>
      <c r="AD293" s="3"/>
      <c r="AE293" s="3"/>
    </row>
    <row r="294" spans="1:31" ht="15.75" customHeight="1">
      <c r="A294" s="20">
        <v>283</v>
      </c>
      <c r="B294" s="171" t="s">
        <v>24</v>
      </c>
      <c r="C294" s="43" t="s">
        <v>60</v>
      </c>
      <c r="D294" s="43" t="s">
        <v>61</v>
      </c>
      <c r="E294" s="43" t="s">
        <v>62</v>
      </c>
      <c r="F294" s="25"/>
      <c r="G294" s="41">
        <v>40569</v>
      </c>
      <c r="H294" s="25" t="s">
        <v>28</v>
      </c>
      <c r="I294" s="26" t="s">
        <v>29</v>
      </c>
      <c r="J294" s="43" t="s">
        <v>63</v>
      </c>
      <c r="K294" s="25">
        <v>7</v>
      </c>
      <c r="L294" s="204">
        <v>0</v>
      </c>
      <c r="M294" s="205">
        <v>0</v>
      </c>
      <c r="N294" s="205">
        <v>0</v>
      </c>
      <c r="O294" s="205">
        <v>0</v>
      </c>
      <c r="P294" s="23"/>
      <c r="Q294" s="23">
        <f t="shared" si="9"/>
        <v>0</v>
      </c>
      <c r="R294" s="23" t="s">
        <v>1958</v>
      </c>
      <c r="S294" s="43" t="s">
        <v>64</v>
      </c>
      <c r="T294" s="27" t="s">
        <v>32</v>
      </c>
      <c r="U294" s="43" t="s">
        <v>63</v>
      </c>
      <c r="V294" s="3"/>
      <c r="W294" s="3"/>
      <c r="X294" s="3"/>
      <c r="Y294" s="3"/>
      <c r="Z294" s="3"/>
      <c r="AA294" s="3"/>
      <c r="AB294" s="3"/>
      <c r="AC294" s="3"/>
      <c r="AD294" s="3"/>
      <c r="AE294" s="3"/>
    </row>
    <row r="295" spans="1:31" ht="15.75" customHeight="1">
      <c r="A295" s="20">
        <v>284</v>
      </c>
      <c r="B295" s="171" t="s">
        <v>24</v>
      </c>
      <c r="C295" s="77" t="s">
        <v>75</v>
      </c>
      <c r="D295" s="77" t="s">
        <v>76</v>
      </c>
      <c r="E295" s="77" t="s">
        <v>77</v>
      </c>
      <c r="F295" s="42"/>
      <c r="G295" s="35">
        <v>40879</v>
      </c>
      <c r="H295" s="25" t="s">
        <v>28</v>
      </c>
      <c r="I295" s="26" t="s">
        <v>29</v>
      </c>
      <c r="J295" s="77" t="s">
        <v>78</v>
      </c>
      <c r="K295" s="25">
        <v>7</v>
      </c>
      <c r="L295" s="204"/>
      <c r="M295" s="205"/>
      <c r="N295" s="205"/>
      <c r="O295" s="205"/>
      <c r="P295" s="42"/>
      <c r="Q295" s="23">
        <f t="shared" si="9"/>
        <v>0</v>
      </c>
      <c r="R295" s="23"/>
      <c r="S295" s="77" t="s">
        <v>36</v>
      </c>
      <c r="T295" s="27" t="s">
        <v>32</v>
      </c>
      <c r="U295" s="77" t="s">
        <v>78</v>
      </c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1:31" ht="15.75" customHeight="1">
      <c r="A296" s="20">
        <v>285</v>
      </c>
      <c r="B296" s="171" t="s">
        <v>24</v>
      </c>
      <c r="C296" s="43" t="s">
        <v>110</v>
      </c>
      <c r="D296" s="43" t="s">
        <v>55</v>
      </c>
      <c r="E296" s="43" t="s">
        <v>111</v>
      </c>
      <c r="F296" s="42"/>
      <c r="G296" s="44">
        <v>40562</v>
      </c>
      <c r="H296" s="25" t="s">
        <v>28</v>
      </c>
      <c r="I296" s="26" t="s">
        <v>29</v>
      </c>
      <c r="J296" s="43" t="s">
        <v>78</v>
      </c>
      <c r="K296" s="25">
        <v>7</v>
      </c>
      <c r="L296" s="204"/>
      <c r="M296" s="205"/>
      <c r="N296" s="205"/>
      <c r="O296" s="205"/>
      <c r="P296" s="45"/>
      <c r="Q296" s="23">
        <f t="shared" si="9"/>
        <v>0</v>
      </c>
      <c r="R296" s="23"/>
      <c r="S296" s="77" t="s">
        <v>36</v>
      </c>
      <c r="T296" s="27" t="s">
        <v>32</v>
      </c>
      <c r="U296" s="43" t="s">
        <v>78</v>
      </c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spans="1:31" ht="15.75" customHeight="1">
      <c r="A297" s="20">
        <v>286</v>
      </c>
      <c r="B297" s="171" t="s">
        <v>24</v>
      </c>
      <c r="C297" s="46" t="s">
        <v>117</v>
      </c>
      <c r="D297" s="43" t="s">
        <v>118</v>
      </c>
      <c r="E297" s="43" t="s">
        <v>119</v>
      </c>
      <c r="F297" s="23"/>
      <c r="G297" s="41">
        <v>40594</v>
      </c>
      <c r="H297" s="25" t="s">
        <v>28</v>
      </c>
      <c r="I297" s="26" t="s">
        <v>29</v>
      </c>
      <c r="J297" s="43" t="s">
        <v>78</v>
      </c>
      <c r="K297" s="25">
        <v>7</v>
      </c>
      <c r="L297" s="204"/>
      <c r="M297" s="205"/>
      <c r="N297" s="205"/>
      <c r="O297" s="205"/>
      <c r="P297" s="25"/>
      <c r="Q297" s="23">
        <f t="shared" si="9"/>
        <v>0</v>
      </c>
      <c r="R297" s="23"/>
      <c r="S297" s="77" t="s">
        <v>36</v>
      </c>
      <c r="T297" s="27" t="s">
        <v>32</v>
      </c>
      <c r="U297" s="43" t="s">
        <v>78</v>
      </c>
      <c r="V297" s="3"/>
      <c r="W297" s="3"/>
      <c r="X297" s="3"/>
      <c r="Y297" s="3"/>
      <c r="Z297" s="3"/>
      <c r="AA297" s="3"/>
      <c r="AB297" s="3"/>
      <c r="AC297" s="3"/>
      <c r="AD297" s="3"/>
      <c r="AE297" s="3"/>
    </row>
    <row r="298" spans="1:31" ht="15.75" customHeight="1">
      <c r="A298" s="20">
        <v>287</v>
      </c>
      <c r="B298" s="171" t="s">
        <v>24</v>
      </c>
      <c r="C298" s="47" t="s">
        <v>120</v>
      </c>
      <c r="D298" s="47" t="s">
        <v>121</v>
      </c>
      <c r="E298" s="37" t="s">
        <v>105</v>
      </c>
      <c r="F298" s="27"/>
      <c r="G298" s="64">
        <v>40567</v>
      </c>
      <c r="H298" s="25" t="s">
        <v>28</v>
      </c>
      <c r="I298" s="26" t="s">
        <v>29</v>
      </c>
      <c r="J298" s="37" t="s">
        <v>122</v>
      </c>
      <c r="K298" s="25">
        <v>7</v>
      </c>
      <c r="L298" s="204"/>
      <c r="M298" s="205"/>
      <c r="N298" s="205"/>
      <c r="O298" s="205"/>
      <c r="P298" s="23"/>
      <c r="Q298" s="23">
        <f t="shared" si="9"/>
        <v>0</v>
      </c>
      <c r="R298" s="23"/>
      <c r="S298" s="37" t="s">
        <v>123</v>
      </c>
      <c r="T298" s="27" t="s">
        <v>32</v>
      </c>
      <c r="U298" s="37" t="s">
        <v>122</v>
      </c>
      <c r="V298" s="3"/>
      <c r="W298" s="3"/>
      <c r="X298" s="3"/>
      <c r="Y298" s="3"/>
      <c r="Z298" s="3"/>
      <c r="AA298" s="3"/>
      <c r="AB298" s="3"/>
      <c r="AC298" s="3"/>
      <c r="AD298" s="3"/>
      <c r="AE298" s="3"/>
    </row>
    <row r="299" spans="1:31" ht="15.75" customHeight="1">
      <c r="A299" s="20">
        <v>288</v>
      </c>
      <c r="B299" s="171" t="s">
        <v>24</v>
      </c>
      <c r="C299" s="67" t="s">
        <v>142</v>
      </c>
      <c r="D299" s="67" t="s">
        <v>143</v>
      </c>
      <c r="E299" s="67" t="s">
        <v>144</v>
      </c>
      <c r="F299" s="42"/>
      <c r="G299" s="49">
        <v>40652</v>
      </c>
      <c r="H299" s="25" t="s">
        <v>28</v>
      </c>
      <c r="I299" s="26" t="s">
        <v>29</v>
      </c>
      <c r="J299" s="43" t="s">
        <v>78</v>
      </c>
      <c r="K299" s="25">
        <v>7</v>
      </c>
      <c r="L299" s="204"/>
      <c r="M299" s="205"/>
      <c r="N299" s="205"/>
      <c r="O299" s="205"/>
      <c r="P299" s="42"/>
      <c r="Q299" s="23">
        <f t="shared" si="9"/>
        <v>0</v>
      </c>
      <c r="R299" s="23"/>
      <c r="S299" s="43" t="s">
        <v>145</v>
      </c>
      <c r="T299" s="27" t="s">
        <v>32</v>
      </c>
      <c r="U299" s="43" t="s">
        <v>78</v>
      </c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spans="1:31" ht="15.75" customHeight="1">
      <c r="A300" s="20">
        <v>289</v>
      </c>
      <c r="B300" s="171" t="s">
        <v>24</v>
      </c>
      <c r="C300" s="77" t="s">
        <v>166</v>
      </c>
      <c r="D300" s="77" t="s">
        <v>167</v>
      </c>
      <c r="E300" s="77" t="s">
        <v>168</v>
      </c>
      <c r="F300" s="32"/>
      <c r="G300" s="44">
        <v>40774</v>
      </c>
      <c r="H300" s="25" t="s">
        <v>28</v>
      </c>
      <c r="I300" s="26" t="s">
        <v>29</v>
      </c>
      <c r="J300" s="77" t="s">
        <v>78</v>
      </c>
      <c r="K300" s="25">
        <v>7</v>
      </c>
      <c r="L300" s="204"/>
      <c r="M300" s="205"/>
      <c r="N300" s="205"/>
      <c r="O300" s="205"/>
      <c r="P300" s="42"/>
      <c r="Q300" s="23">
        <f t="shared" si="9"/>
        <v>0</v>
      </c>
      <c r="R300" s="23"/>
      <c r="S300" s="77" t="s">
        <v>36</v>
      </c>
      <c r="T300" s="27" t="s">
        <v>32</v>
      </c>
      <c r="U300" s="77" t="s">
        <v>78</v>
      </c>
      <c r="V300" s="3"/>
      <c r="W300" s="3"/>
      <c r="X300" s="3"/>
      <c r="Y300" s="3"/>
      <c r="Z300" s="3"/>
      <c r="AA300" s="3"/>
      <c r="AB300" s="3"/>
      <c r="AC300" s="3"/>
      <c r="AD300" s="3"/>
      <c r="AE300" s="3"/>
    </row>
    <row r="301" spans="1:31" ht="15.75" customHeight="1">
      <c r="A301" s="20">
        <v>290</v>
      </c>
      <c r="B301" s="105" t="s">
        <v>24</v>
      </c>
      <c r="C301" s="77" t="s">
        <v>169</v>
      </c>
      <c r="D301" s="77" t="s">
        <v>170</v>
      </c>
      <c r="E301" s="77" t="s">
        <v>171</v>
      </c>
      <c r="F301" s="27"/>
      <c r="G301" s="35">
        <v>40807</v>
      </c>
      <c r="H301" s="25" t="s">
        <v>28</v>
      </c>
      <c r="I301" s="26" t="s">
        <v>29</v>
      </c>
      <c r="J301" s="77" t="s">
        <v>35</v>
      </c>
      <c r="K301" s="25">
        <v>7</v>
      </c>
      <c r="L301" s="204"/>
      <c r="M301" s="205"/>
      <c r="N301" s="205"/>
      <c r="O301" s="205"/>
      <c r="P301" s="27"/>
      <c r="Q301" s="23">
        <f t="shared" si="9"/>
        <v>0</v>
      </c>
      <c r="R301" s="23"/>
      <c r="S301" s="77" t="s">
        <v>36</v>
      </c>
      <c r="T301" s="27" t="s">
        <v>32</v>
      </c>
      <c r="U301" s="77" t="s">
        <v>35</v>
      </c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:31" ht="15.75" customHeight="1">
      <c r="A302" s="20">
        <v>291</v>
      </c>
      <c r="B302" s="171" t="s">
        <v>24</v>
      </c>
      <c r="C302" s="52" t="s">
        <v>183</v>
      </c>
      <c r="D302" s="52" t="s">
        <v>184</v>
      </c>
      <c r="E302" s="52" t="s">
        <v>185</v>
      </c>
      <c r="F302" s="38"/>
      <c r="G302" s="76">
        <v>40701</v>
      </c>
      <c r="H302" s="25" t="s">
        <v>28</v>
      </c>
      <c r="I302" s="26" t="s">
        <v>29</v>
      </c>
      <c r="J302" s="43" t="s">
        <v>186</v>
      </c>
      <c r="K302" s="25">
        <v>7</v>
      </c>
      <c r="L302" s="204">
        <v>0</v>
      </c>
      <c r="M302" s="205">
        <v>0</v>
      </c>
      <c r="N302" s="205">
        <v>0</v>
      </c>
      <c r="O302" s="205" t="s">
        <v>58</v>
      </c>
      <c r="P302" s="40"/>
      <c r="Q302" s="23">
        <f t="shared" si="9"/>
        <v>0</v>
      </c>
      <c r="R302" s="40"/>
      <c r="S302" s="22" t="s">
        <v>187</v>
      </c>
      <c r="T302" s="27" t="s">
        <v>32</v>
      </c>
      <c r="U302" s="43" t="s">
        <v>186</v>
      </c>
      <c r="V302" s="3"/>
      <c r="W302" s="3"/>
      <c r="X302" s="3"/>
      <c r="Y302" s="3"/>
      <c r="Z302" s="3"/>
      <c r="AA302" s="3"/>
      <c r="AB302" s="3"/>
      <c r="AC302" s="3"/>
      <c r="AD302" s="3"/>
      <c r="AE302" s="3"/>
    </row>
    <row r="303" spans="1:31" ht="15.75" customHeight="1">
      <c r="A303" s="20">
        <v>292</v>
      </c>
      <c r="B303" s="171" t="s">
        <v>24</v>
      </c>
      <c r="C303" s="43" t="s">
        <v>355</v>
      </c>
      <c r="D303" s="43" t="s">
        <v>269</v>
      </c>
      <c r="E303" s="43" t="s">
        <v>265</v>
      </c>
      <c r="F303" s="38"/>
      <c r="G303" s="65">
        <v>40697</v>
      </c>
      <c r="H303" s="25" t="s">
        <v>28</v>
      </c>
      <c r="I303" s="26" t="s">
        <v>29</v>
      </c>
      <c r="J303" s="43" t="s">
        <v>220</v>
      </c>
      <c r="K303" s="25">
        <v>7</v>
      </c>
      <c r="L303" s="204">
        <v>0</v>
      </c>
      <c r="M303" s="205" t="s">
        <v>47</v>
      </c>
      <c r="N303" s="205">
        <v>0</v>
      </c>
      <c r="O303" s="205">
        <v>0</v>
      </c>
      <c r="P303" s="38"/>
      <c r="Q303" s="23">
        <f t="shared" si="9"/>
        <v>0</v>
      </c>
      <c r="R303" s="42"/>
      <c r="S303" s="22" t="s">
        <v>356</v>
      </c>
      <c r="T303" s="27" t="s">
        <v>32</v>
      </c>
      <c r="U303" s="43" t="s">
        <v>220</v>
      </c>
      <c r="V303" s="3"/>
      <c r="W303" s="3"/>
      <c r="X303" s="3"/>
      <c r="Y303" s="3"/>
      <c r="Z303" s="3"/>
      <c r="AA303" s="3"/>
      <c r="AB303" s="3"/>
      <c r="AC303" s="3"/>
      <c r="AD303" s="3"/>
      <c r="AE303" s="3"/>
    </row>
    <row r="304" spans="1:31" ht="15.75" customHeight="1">
      <c r="A304" s="20">
        <v>293</v>
      </c>
      <c r="B304" s="171" t="s">
        <v>24</v>
      </c>
      <c r="C304" s="43" t="s">
        <v>367</v>
      </c>
      <c r="D304" s="43" t="s">
        <v>368</v>
      </c>
      <c r="E304" s="43" t="s">
        <v>369</v>
      </c>
      <c r="F304" s="42"/>
      <c r="G304" s="41">
        <v>40862</v>
      </c>
      <c r="H304" s="25" t="s">
        <v>28</v>
      </c>
      <c r="I304" s="26" t="s">
        <v>29</v>
      </c>
      <c r="J304" s="43" t="s">
        <v>370</v>
      </c>
      <c r="K304" s="25">
        <v>7</v>
      </c>
      <c r="L304" s="204" t="s">
        <v>58</v>
      </c>
      <c r="M304" s="205" t="s">
        <v>58</v>
      </c>
      <c r="N304" s="205" t="s">
        <v>58</v>
      </c>
      <c r="O304" s="205" t="s">
        <v>58</v>
      </c>
      <c r="P304" s="42"/>
      <c r="Q304" s="23">
        <f t="shared" si="9"/>
        <v>0</v>
      </c>
      <c r="R304" s="23"/>
      <c r="S304" s="22" t="s">
        <v>371</v>
      </c>
      <c r="T304" s="27" t="s">
        <v>32</v>
      </c>
      <c r="U304" s="43" t="s">
        <v>370</v>
      </c>
      <c r="V304" s="3"/>
      <c r="W304" s="3"/>
      <c r="X304" s="3"/>
      <c r="Y304" s="3"/>
      <c r="Z304" s="3"/>
      <c r="AA304" s="3"/>
      <c r="AB304" s="3"/>
      <c r="AC304" s="3"/>
      <c r="AD304" s="3"/>
      <c r="AE304" s="3"/>
    </row>
    <row r="305" spans="1:31" ht="15.75" customHeight="1">
      <c r="A305" s="20">
        <v>294</v>
      </c>
      <c r="B305" s="171" t="s">
        <v>24</v>
      </c>
      <c r="C305" s="36" t="s">
        <v>392</v>
      </c>
      <c r="D305" s="36" t="s">
        <v>393</v>
      </c>
      <c r="E305" s="36" t="s">
        <v>302</v>
      </c>
      <c r="F305" s="32"/>
      <c r="G305" s="41">
        <v>40745</v>
      </c>
      <c r="H305" s="25" t="s">
        <v>28</v>
      </c>
      <c r="I305" s="26" t="s">
        <v>29</v>
      </c>
      <c r="J305" s="43" t="s">
        <v>394</v>
      </c>
      <c r="K305" s="25">
        <v>7</v>
      </c>
      <c r="L305" s="204"/>
      <c r="M305" s="205"/>
      <c r="N305" s="205"/>
      <c r="O305" s="205"/>
      <c r="P305" s="42"/>
      <c r="Q305" s="23">
        <f t="shared" si="9"/>
        <v>0</v>
      </c>
      <c r="R305" s="23"/>
      <c r="S305" s="22" t="s">
        <v>123</v>
      </c>
      <c r="T305" s="27" t="s">
        <v>32</v>
      </c>
      <c r="U305" s="43" t="s">
        <v>394</v>
      </c>
      <c r="V305" s="3"/>
      <c r="W305" s="3"/>
      <c r="X305" s="3"/>
      <c r="Y305" s="3"/>
      <c r="Z305" s="3"/>
      <c r="AA305" s="3"/>
      <c r="AB305" s="3"/>
      <c r="AC305" s="3"/>
      <c r="AD305" s="3"/>
      <c r="AE305" s="3"/>
    </row>
    <row r="306" spans="1:31" ht="15.75" customHeight="1">
      <c r="A306" s="20">
        <v>295</v>
      </c>
      <c r="B306" s="171" t="s">
        <v>24</v>
      </c>
      <c r="C306" s="36" t="s">
        <v>395</v>
      </c>
      <c r="D306" s="36" t="s">
        <v>396</v>
      </c>
      <c r="E306" s="36" t="s">
        <v>90</v>
      </c>
      <c r="F306" s="23"/>
      <c r="G306" s="41">
        <v>40701</v>
      </c>
      <c r="H306" s="25" t="s">
        <v>28</v>
      </c>
      <c r="I306" s="26" t="s">
        <v>29</v>
      </c>
      <c r="J306" s="67" t="s">
        <v>115</v>
      </c>
      <c r="K306" s="25">
        <v>7</v>
      </c>
      <c r="L306" s="204"/>
      <c r="M306" s="205"/>
      <c r="N306" s="205"/>
      <c r="O306" s="205"/>
      <c r="P306" s="25"/>
      <c r="Q306" s="23">
        <f t="shared" si="9"/>
        <v>0</v>
      </c>
      <c r="R306" s="23"/>
      <c r="S306" s="43" t="s">
        <v>116</v>
      </c>
      <c r="T306" s="27" t="s">
        <v>32</v>
      </c>
      <c r="U306" s="67" t="s">
        <v>115</v>
      </c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1:31" ht="15.75" customHeight="1">
      <c r="A307" s="20">
        <v>296</v>
      </c>
      <c r="B307" s="171" t="s">
        <v>24</v>
      </c>
      <c r="C307" s="77" t="s">
        <v>397</v>
      </c>
      <c r="D307" s="77" t="s">
        <v>398</v>
      </c>
      <c r="E307" s="77" t="s">
        <v>399</v>
      </c>
      <c r="F307" s="32"/>
      <c r="G307" s="35">
        <v>40616</v>
      </c>
      <c r="H307" s="25" t="s">
        <v>28</v>
      </c>
      <c r="I307" s="26" t="s">
        <v>29</v>
      </c>
      <c r="J307" s="77" t="s">
        <v>78</v>
      </c>
      <c r="K307" s="25">
        <v>7</v>
      </c>
      <c r="L307" s="204"/>
      <c r="M307" s="205"/>
      <c r="N307" s="205"/>
      <c r="O307" s="205"/>
      <c r="P307" s="42"/>
      <c r="Q307" s="23">
        <f t="shared" si="9"/>
        <v>0</v>
      </c>
      <c r="R307" s="23"/>
      <c r="S307" s="77" t="s">
        <v>36</v>
      </c>
      <c r="T307" s="27" t="s">
        <v>32</v>
      </c>
      <c r="U307" s="77" t="s">
        <v>78</v>
      </c>
      <c r="V307" s="3"/>
      <c r="W307" s="3"/>
      <c r="X307" s="3"/>
      <c r="Y307" s="3"/>
      <c r="Z307" s="3"/>
      <c r="AA307" s="3"/>
      <c r="AB307" s="3"/>
      <c r="AC307" s="3"/>
      <c r="AD307" s="3"/>
      <c r="AE307" s="3"/>
    </row>
    <row r="308" spans="1:31" ht="15.75" customHeight="1">
      <c r="A308" s="20">
        <v>297</v>
      </c>
      <c r="B308" s="171" t="s">
        <v>24</v>
      </c>
      <c r="C308" s="37" t="s">
        <v>404</v>
      </c>
      <c r="D308" s="37" t="s">
        <v>405</v>
      </c>
      <c r="E308" s="37" t="s">
        <v>105</v>
      </c>
      <c r="F308" s="23"/>
      <c r="G308" s="39">
        <v>40552</v>
      </c>
      <c r="H308" s="25" t="s">
        <v>28</v>
      </c>
      <c r="I308" s="26" t="s">
        <v>29</v>
      </c>
      <c r="J308" s="37" t="s">
        <v>57</v>
      </c>
      <c r="K308" s="25">
        <v>7</v>
      </c>
      <c r="L308" s="204">
        <v>0</v>
      </c>
      <c r="M308" s="205" t="s">
        <v>58</v>
      </c>
      <c r="N308" s="205" t="s">
        <v>58</v>
      </c>
      <c r="O308" s="205" t="s">
        <v>58</v>
      </c>
      <c r="P308" s="42"/>
      <c r="Q308" s="23">
        <f t="shared" ref="Q308:Q339" si="10">SUM(L308:P308)</f>
        <v>0</v>
      </c>
      <c r="R308" s="23"/>
      <c r="S308" s="37" t="s">
        <v>59</v>
      </c>
      <c r="T308" s="27" t="s">
        <v>32</v>
      </c>
      <c r="U308" s="37" t="s">
        <v>57</v>
      </c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  <row r="309" spans="1:31" ht="15.75" customHeight="1">
      <c r="A309" s="20">
        <v>298</v>
      </c>
      <c r="B309" s="171" t="s">
        <v>24</v>
      </c>
      <c r="C309" s="77" t="s">
        <v>408</v>
      </c>
      <c r="D309" s="77" t="s">
        <v>44</v>
      </c>
      <c r="E309" s="77" t="s">
        <v>81</v>
      </c>
      <c r="F309" s="42"/>
      <c r="G309" s="41">
        <v>40855</v>
      </c>
      <c r="H309" s="25" t="s">
        <v>28</v>
      </c>
      <c r="I309" s="26" t="s">
        <v>29</v>
      </c>
      <c r="J309" s="43" t="s">
        <v>287</v>
      </c>
      <c r="K309" s="25">
        <v>7</v>
      </c>
      <c r="L309" s="204"/>
      <c r="M309" s="205"/>
      <c r="N309" s="205"/>
      <c r="O309" s="205"/>
      <c r="P309" s="23"/>
      <c r="Q309" s="23">
        <f t="shared" si="10"/>
        <v>0</v>
      </c>
      <c r="R309" s="23"/>
      <c r="S309" s="77" t="s">
        <v>409</v>
      </c>
      <c r="T309" s="27" t="s">
        <v>32</v>
      </c>
      <c r="U309" s="43" t="s">
        <v>287</v>
      </c>
      <c r="V309" s="3"/>
      <c r="W309" s="3"/>
      <c r="X309" s="3"/>
      <c r="Y309" s="3"/>
      <c r="Z309" s="3"/>
      <c r="AA309" s="3"/>
      <c r="AB309" s="3"/>
      <c r="AC309" s="3"/>
      <c r="AD309" s="3"/>
      <c r="AE309" s="3"/>
    </row>
    <row r="310" spans="1:31" ht="15.75" customHeight="1">
      <c r="A310" s="20">
        <v>299</v>
      </c>
      <c r="B310" s="171" t="s">
        <v>24</v>
      </c>
      <c r="C310" s="43" t="s">
        <v>424</v>
      </c>
      <c r="D310" s="43" t="s">
        <v>425</v>
      </c>
      <c r="E310" s="43" t="s">
        <v>426</v>
      </c>
      <c r="F310" s="27"/>
      <c r="G310" s="41">
        <v>40547</v>
      </c>
      <c r="H310" s="25" t="s">
        <v>28</v>
      </c>
      <c r="I310" s="26" t="s">
        <v>29</v>
      </c>
      <c r="J310" s="43" t="s">
        <v>215</v>
      </c>
      <c r="K310" s="25">
        <v>7</v>
      </c>
      <c r="L310" s="204"/>
      <c r="M310" s="205"/>
      <c r="N310" s="205"/>
      <c r="O310" s="205"/>
      <c r="P310" s="27"/>
      <c r="Q310" s="23">
        <f t="shared" si="10"/>
        <v>0</v>
      </c>
      <c r="R310" s="23"/>
      <c r="S310" s="43" t="s">
        <v>216</v>
      </c>
      <c r="T310" s="27" t="s">
        <v>32</v>
      </c>
      <c r="U310" s="43" t="s">
        <v>215</v>
      </c>
      <c r="V310" s="3"/>
      <c r="W310" s="3"/>
      <c r="X310" s="3"/>
      <c r="Y310" s="3"/>
      <c r="Z310" s="3"/>
      <c r="AA310" s="3"/>
      <c r="AB310" s="3"/>
      <c r="AC310" s="3"/>
      <c r="AD310" s="3"/>
      <c r="AE310" s="3"/>
    </row>
    <row r="311" spans="1:31" ht="15.75" customHeight="1">
      <c r="A311" s="20">
        <v>300</v>
      </c>
      <c r="B311" s="171" t="s">
        <v>24</v>
      </c>
      <c r="C311" s="36" t="s">
        <v>427</v>
      </c>
      <c r="D311" s="36" t="s">
        <v>157</v>
      </c>
      <c r="E311" s="36" t="s">
        <v>428</v>
      </c>
      <c r="F311" s="42"/>
      <c r="G311" s="41">
        <v>40666</v>
      </c>
      <c r="H311" s="25" t="s">
        <v>28</v>
      </c>
      <c r="I311" s="26" t="s">
        <v>29</v>
      </c>
      <c r="J311" s="43" t="s">
        <v>278</v>
      </c>
      <c r="K311" s="25">
        <v>7</v>
      </c>
      <c r="L311" s="204"/>
      <c r="M311" s="205"/>
      <c r="N311" s="205"/>
      <c r="O311" s="205"/>
      <c r="P311" s="23"/>
      <c r="Q311" s="23">
        <f t="shared" si="10"/>
        <v>0</v>
      </c>
      <c r="R311" s="23"/>
      <c r="S311" s="22" t="s">
        <v>279</v>
      </c>
      <c r="T311" s="27" t="s">
        <v>32</v>
      </c>
      <c r="U311" s="43" t="s">
        <v>278</v>
      </c>
      <c r="V311" s="3"/>
      <c r="W311" s="3"/>
      <c r="X311" s="3"/>
      <c r="Y311" s="3"/>
      <c r="Z311" s="3"/>
      <c r="AA311" s="3"/>
      <c r="AB311" s="3"/>
      <c r="AC311" s="3"/>
      <c r="AD311" s="3"/>
      <c r="AE311" s="3"/>
    </row>
    <row r="312" spans="1:31" ht="15.75" customHeight="1">
      <c r="A312" s="20">
        <v>301</v>
      </c>
      <c r="B312" s="171" t="s">
        <v>24</v>
      </c>
      <c r="C312" s="22" t="s">
        <v>429</v>
      </c>
      <c r="D312" s="22" t="s">
        <v>430</v>
      </c>
      <c r="E312" s="22" t="s">
        <v>153</v>
      </c>
      <c r="F312" s="38"/>
      <c r="G312" s="24">
        <v>40823</v>
      </c>
      <c r="H312" s="25" t="s">
        <v>28</v>
      </c>
      <c r="I312" s="26" t="s">
        <v>29</v>
      </c>
      <c r="J312" s="43" t="s">
        <v>431</v>
      </c>
      <c r="K312" s="25">
        <v>7</v>
      </c>
      <c r="L312" s="204"/>
      <c r="M312" s="205"/>
      <c r="N312" s="205"/>
      <c r="O312" s="205"/>
      <c r="P312" s="40"/>
      <c r="Q312" s="23">
        <f t="shared" si="10"/>
        <v>0</v>
      </c>
      <c r="R312" s="40"/>
      <c r="S312" s="43" t="s">
        <v>432</v>
      </c>
      <c r="T312" s="27" t="s">
        <v>32</v>
      </c>
      <c r="U312" s="43" t="s">
        <v>431</v>
      </c>
      <c r="V312" s="3"/>
      <c r="W312" s="3"/>
      <c r="X312" s="3"/>
      <c r="Y312" s="3"/>
      <c r="Z312" s="3"/>
      <c r="AA312" s="3"/>
      <c r="AB312" s="3"/>
      <c r="AC312" s="3"/>
      <c r="AD312" s="3"/>
      <c r="AE312" s="3"/>
    </row>
    <row r="313" spans="1:31" ht="15.75" customHeight="1">
      <c r="A313" s="20">
        <v>302</v>
      </c>
      <c r="B313" s="171" t="s">
        <v>24</v>
      </c>
      <c r="C313" s="43" t="s">
        <v>438</v>
      </c>
      <c r="D313" s="43" t="s">
        <v>200</v>
      </c>
      <c r="E313" s="43" t="s">
        <v>153</v>
      </c>
      <c r="F313" s="42"/>
      <c r="G313" s="41">
        <v>40588</v>
      </c>
      <c r="H313" s="25" t="s">
        <v>28</v>
      </c>
      <c r="I313" s="26" t="s">
        <v>29</v>
      </c>
      <c r="J313" s="43" t="s">
        <v>215</v>
      </c>
      <c r="K313" s="25">
        <v>7</v>
      </c>
      <c r="L313" s="204">
        <v>0</v>
      </c>
      <c r="M313" s="205" t="s">
        <v>47</v>
      </c>
      <c r="N313" s="205" t="s">
        <v>47</v>
      </c>
      <c r="O313" s="205" t="s">
        <v>47</v>
      </c>
      <c r="P313" s="42"/>
      <c r="Q313" s="23">
        <f t="shared" si="10"/>
        <v>0</v>
      </c>
      <c r="R313" s="23"/>
      <c r="S313" s="43" t="s">
        <v>216</v>
      </c>
      <c r="T313" s="27" t="s">
        <v>32</v>
      </c>
      <c r="U313" s="43" t="s">
        <v>215</v>
      </c>
      <c r="V313" s="3"/>
      <c r="W313" s="3"/>
      <c r="X313" s="3"/>
      <c r="Y313" s="3"/>
      <c r="Z313" s="3"/>
      <c r="AA313" s="3"/>
      <c r="AB313" s="3"/>
      <c r="AC313" s="3"/>
      <c r="AD313" s="3"/>
      <c r="AE313" s="3"/>
    </row>
    <row r="314" spans="1:31" ht="15.75" customHeight="1">
      <c r="A314" s="20">
        <v>303</v>
      </c>
      <c r="B314" s="171" t="s">
        <v>24</v>
      </c>
      <c r="C314" s="36" t="s">
        <v>442</v>
      </c>
      <c r="D314" s="36" t="s">
        <v>443</v>
      </c>
      <c r="E314" s="36" t="s">
        <v>45</v>
      </c>
      <c r="F314" s="38"/>
      <c r="G314" s="41">
        <v>40625</v>
      </c>
      <c r="H314" s="25" t="s">
        <v>28</v>
      </c>
      <c r="I314" s="26" t="s">
        <v>29</v>
      </c>
      <c r="J314" s="43" t="s">
        <v>178</v>
      </c>
      <c r="K314" s="25">
        <v>7</v>
      </c>
      <c r="L314" s="204"/>
      <c r="M314" s="205"/>
      <c r="N314" s="205"/>
      <c r="O314" s="205"/>
      <c r="P314" s="40"/>
      <c r="Q314" s="23">
        <f t="shared" si="10"/>
        <v>0</v>
      </c>
      <c r="R314" s="40"/>
      <c r="S314" s="36" t="s">
        <v>179</v>
      </c>
      <c r="T314" s="27" t="s">
        <v>32</v>
      </c>
      <c r="U314" s="43" t="s">
        <v>178</v>
      </c>
      <c r="V314" s="3"/>
      <c r="W314" s="3"/>
      <c r="X314" s="3"/>
      <c r="Y314" s="3"/>
      <c r="Z314" s="3"/>
      <c r="AA314" s="3"/>
      <c r="AB314" s="3"/>
      <c r="AC314" s="3"/>
      <c r="AD314" s="3"/>
      <c r="AE314" s="3"/>
    </row>
    <row r="315" spans="1:31" ht="15.75" customHeight="1">
      <c r="A315" s="20">
        <v>304</v>
      </c>
      <c r="B315" s="171" t="s">
        <v>24</v>
      </c>
      <c r="C315" s="36" t="s">
        <v>444</v>
      </c>
      <c r="D315" s="36" t="s">
        <v>377</v>
      </c>
      <c r="E315" s="36" t="s">
        <v>434</v>
      </c>
      <c r="F315" s="32"/>
      <c r="G315" s="44">
        <v>40285</v>
      </c>
      <c r="H315" s="25" t="s">
        <v>28</v>
      </c>
      <c r="I315" s="26" t="s">
        <v>29</v>
      </c>
      <c r="J315" s="43" t="s">
        <v>178</v>
      </c>
      <c r="K315" s="25">
        <v>7</v>
      </c>
      <c r="L315" s="204"/>
      <c r="M315" s="205"/>
      <c r="N315" s="205"/>
      <c r="O315" s="205"/>
      <c r="P315" s="45"/>
      <c r="Q315" s="23">
        <f t="shared" si="10"/>
        <v>0</v>
      </c>
      <c r="R315" s="23"/>
      <c r="S315" s="36" t="s">
        <v>179</v>
      </c>
      <c r="T315" s="27" t="s">
        <v>32</v>
      </c>
      <c r="U315" s="43" t="s">
        <v>178</v>
      </c>
      <c r="V315" s="3"/>
      <c r="W315" s="3"/>
      <c r="X315" s="3"/>
      <c r="Y315" s="3"/>
      <c r="Z315" s="3"/>
      <c r="AA315" s="3"/>
      <c r="AB315" s="3"/>
      <c r="AC315" s="3"/>
      <c r="AD315" s="3"/>
      <c r="AE315" s="3"/>
    </row>
    <row r="316" spans="1:31" ht="15.75" customHeight="1">
      <c r="A316" s="20">
        <v>305</v>
      </c>
      <c r="B316" s="171" t="s">
        <v>24</v>
      </c>
      <c r="C316" s="43" t="s">
        <v>445</v>
      </c>
      <c r="D316" s="43" t="s">
        <v>446</v>
      </c>
      <c r="E316" s="43" t="s">
        <v>114</v>
      </c>
      <c r="F316" s="48"/>
      <c r="G316" s="41">
        <v>40730</v>
      </c>
      <c r="H316" s="25" t="s">
        <v>28</v>
      </c>
      <c r="I316" s="26" t="s">
        <v>29</v>
      </c>
      <c r="J316" s="43" t="s">
        <v>134</v>
      </c>
      <c r="K316" s="25">
        <v>7</v>
      </c>
      <c r="L316" s="206">
        <v>0</v>
      </c>
      <c r="M316" s="207" t="s">
        <v>47</v>
      </c>
      <c r="N316" s="207" t="s">
        <v>47</v>
      </c>
      <c r="O316" s="207" t="s">
        <v>47</v>
      </c>
      <c r="P316" s="68"/>
      <c r="Q316" s="69">
        <f t="shared" si="10"/>
        <v>0</v>
      </c>
      <c r="R316" s="23"/>
      <c r="S316" s="43" t="s">
        <v>135</v>
      </c>
      <c r="T316" s="27" t="s">
        <v>32</v>
      </c>
      <c r="U316" s="43" t="s">
        <v>134</v>
      </c>
      <c r="V316" s="3"/>
      <c r="W316" s="3"/>
      <c r="X316" s="3"/>
      <c r="Y316" s="3"/>
      <c r="Z316" s="3"/>
      <c r="AA316" s="3"/>
      <c r="AB316" s="3"/>
      <c r="AC316" s="3"/>
      <c r="AD316" s="3"/>
      <c r="AE316" s="3"/>
    </row>
    <row r="317" spans="1:31" ht="15.75" customHeight="1">
      <c r="A317" s="20">
        <v>306</v>
      </c>
      <c r="B317" s="171" t="s">
        <v>24</v>
      </c>
      <c r="C317" s="43" t="s">
        <v>465</v>
      </c>
      <c r="D317" s="43" t="s">
        <v>466</v>
      </c>
      <c r="E317" s="43" t="s">
        <v>467</v>
      </c>
      <c r="F317" s="23"/>
      <c r="G317" s="24">
        <v>40610</v>
      </c>
      <c r="H317" s="25" t="s">
        <v>28</v>
      </c>
      <c r="I317" s="26" t="s">
        <v>29</v>
      </c>
      <c r="J317" s="43" t="s">
        <v>78</v>
      </c>
      <c r="K317" s="25">
        <v>7</v>
      </c>
      <c r="L317" s="204"/>
      <c r="M317" s="205"/>
      <c r="N317" s="205"/>
      <c r="O317" s="205"/>
      <c r="P317" s="25"/>
      <c r="Q317" s="23">
        <f t="shared" si="10"/>
        <v>0</v>
      </c>
      <c r="R317" s="23"/>
      <c r="S317" s="77" t="s">
        <v>36</v>
      </c>
      <c r="T317" s="27" t="s">
        <v>32</v>
      </c>
      <c r="U317" s="43" t="s">
        <v>78</v>
      </c>
      <c r="V317" s="3"/>
      <c r="W317" s="3"/>
      <c r="X317" s="3"/>
      <c r="Y317" s="3"/>
      <c r="Z317" s="3"/>
      <c r="AA317" s="3"/>
      <c r="AB317" s="3"/>
      <c r="AC317" s="3"/>
      <c r="AD317" s="3"/>
      <c r="AE317" s="3"/>
    </row>
    <row r="318" spans="1:31" ht="15.75" customHeight="1">
      <c r="A318" s="20">
        <v>307</v>
      </c>
      <c r="B318" s="171" t="s">
        <v>24</v>
      </c>
      <c r="C318" s="37" t="s">
        <v>470</v>
      </c>
      <c r="D318" s="37" t="s">
        <v>471</v>
      </c>
      <c r="E318" s="37" t="s">
        <v>381</v>
      </c>
      <c r="F318" s="42"/>
      <c r="G318" s="39">
        <v>40918</v>
      </c>
      <c r="H318" s="25" t="s">
        <v>28</v>
      </c>
      <c r="I318" s="26" t="s">
        <v>29</v>
      </c>
      <c r="J318" s="37" t="s">
        <v>122</v>
      </c>
      <c r="K318" s="25">
        <v>7</v>
      </c>
      <c r="L318" s="204"/>
      <c r="M318" s="205"/>
      <c r="N318" s="205"/>
      <c r="O318" s="205"/>
      <c r="P318" s="42"/>
      <c r="Q318" s="23">
        <f t="shared" si="10"/>
        <v>0</v>
      </c>
      <c r="R318" s="23"/>
      <c r="S318" s="37" t="s">
        <v>123</v>
      </c>
      <c r="T318" s="27" t="s">
        <v>32</v>
      </c>
      <c r="U318" s="37" t="s">
        <v>122</v>
      </c>
      <c r="V318" s="3"/>
      <c r="W318" s="3"/>
      <c r="X318" s="3"/>
      <c r="Y318" s="3"/>
      <c r="Z318" s="3"/>
      <c r="AA318" s="3"/>
      <c r="AB318" s="3"/>
      <c r="AC318" s="3"/>
      <c r="AD318" s="3"/>
      <c r="AE318" s="3"/>
    </row>
    <row r="319" spans="1:31" ht="15.75" customHeight="1">
      <c r="A319" s="20">
        <v>308</v>
      </c>
      <c r="B319" s="171" t="s">
        <v>24</v>
      </c>
      <c r="C319" s="43" t="s">
        <v>481</v>
      </c>
      <c r="D319" s="43" t="s">
        <v>482</v>
      </c>
      <c r="E319" s="43" t="s">
        <v>483</v>
      </c>
      <c r="F319" s="38"/>
      <c r="G319" s="41">
        <v>40836</v>
      </c>
      <c r="H319" s="25" t="s">
        <v>28</v>
      </c>
      <c r="I319" s="26" t="s">
        <v>29</v>
      </c>
      <c r="J319" s="43" t="s">
        <v>63</v>
      </c>
      <c r="K319" s="25">
        <v>7</v>
      </c>
      <c r="L319" s="204"/>
      <c r="M319" s="205"/>
      <c r="N319" s="205"/>
      <c r="O319" s="205"/>
      <c r="P319" s="40"/>
      <c r="Q319" s="23">
        <f t="shared" si="10"/>
        <v>0</v>
      </c>
      <c r="R319" s="40"/>
      <c r="S319" s="43" t="s">
        <v>64</v>
      </c>
      <c r="T319" s="27" t="s">
        <v>32</v>
      </c>
      <c r="U319" s="43" t="s">
        <v>63</v>
      </c>
      <c r="V319" s="3"/>
      <c r="W319" s="3"/>
      <c r="X319" s="3"/>
      <c r="Y319" s="3"/>
      <c r="Z319" s="3"/>
      <c r="AA319" s="3"/>
      <c r="AB319" s="3"/>
      <c r="AC319" s="3"/>
      <c r="AD319" s="3"/>
      <c r="AE319" s="3"/>
    </row>
    <row r="320" spans="1:31" ht="15.75" customHeight="1">
      <c r="A320" s="20">
        <v>309</v>
      </c>
      <c r="B320" s="171" t="s">
        <v>24</v>
      </c>
      <c r="C320" s="77" t="s">
        <v>510</v>
      </c>
      <c r="D320" s="77" t="s">
        <v>276</v>
      </c>
      <c r="E320" s="77" t="s">
        <v>511</v>
      </c>
      <c r="F320" s="42"/>
      <c r="G320" s="44">
        <v>40852</v>
      </c>
      <c r="H320" s="25" t="s">
        <v>28</v>
      </c>
      <c r="I320" s="26" t="s">
        <v>29</v>
      </c>
      <c r="J320" s="77" t="s">
        <v>78</v>
      </c>
      <c r="K320" s="25">
        <v>7</v>
      </c>
      <c r="L320" s="204"/>
      <c r="M320" s="205"/>
      <c r="N320" s="205"/>
      <c r="O320" s="205"/>
      <c r="P320" s="42"/>
      <c r="Q320" s="23">
        <f t="shared" si="10"/>
        <v>0</v>
      </c>
      <c r="R320" s="23"/>
      <c r="S320" s="77" t="s">
        <v>36</v>
      </c>
      <c r="T320" s="27" t="s">
        <v>32</v>
      </c>
      <c r="U320" s="77" t="s">
        <v>78</v>
      </c>
      <c r="V320" s="3"/>
      <c r="W320" s="3"/>
      <c r="X320" s="3"/>
      <c r="Y320" s="3"/>
      <c r="Z320" s="3"/>
      <c r="AA320" s="3"/>
      <c r="AB320" s="3"/>
      <c r="AC320" s="3"/>
      <c r="AD320" s="3"/>
      <c r="AE320" s="3"/>
    </row>
    <row r="321" spans="1:31" ht="15.75" customHeight="1">
      <c r="A321" s="20">
        <v>310</v>
      </c>
      <c r="B321" s="171" t="s">
        <v>24</v>
      </c>
      <c r="C321" s="43" t="s">
        <v>526</v>
      </c>
      <c r="D321" s="43" t="s">
        <v>197</v>
      </c>
      <c r="E321" s="43" t="s">
        <v>527</v>
      </c>
      <c r="F321" s="42"/>
      <c r="G321" s="44">
        <v>40868</v>
      </c>
      <c r="H321" s="25" t="s">
        <v>28</v>
      </c>
      <c r="I321" s="26" t="s">
        <v>29</v>
      </c>
      <c r="J321" s="43" t="s">
        <v>78</v>
      </c>
      <c r="K321" s="25">
        <v>7</v>
      </c>
      <c r="L321" s="204"/>
      <c r="M321" s="205"/>
      <c r="N321" s="205"/>
      <c r="O321" s="205"/>
      <c r="P321" s="42"/>
      <c r="Q321" s="23">
        <f t="shared" si="10"/>
        <v>0</v>
      </c>
      <c r="R321" s="23"/>
      <c r="S321" s="43" t="s">
        <v>249</v>
      </c>
      <c r="T321" s="27" t="s">
        <v>32</v>
      </c>
      <c r="U321" s="43" t="s">
        <v>78</v>
      </c>
      <c r="V321" s="3"/>
      <c r="W321" s="3"/>
      <c r="X321" s="3"/>
      <c r="Y321" s="3"/>
      <c r="Z321" s="3"/>
      <c r="AA321" s="3"/>
      <c r="AB321" s="3"/>
      <c r="AC321" s="3"/>
      <c r="AD321" s="3"/>
      <c r="AE321" s="3"/>
    </row>
    <row r="322" spans="1:31" ht="15.75" customHeight="1">
      <c r="A322" s="20">
        <v>311</v>
      </c>
      <c r="B322" s="171" t="s">
        <v>24</v>
      </c>
      <c r="C322" s="22" t="s">
        <v>534</v>
      </c>
      <c r="D322" s="72" t="s">
        <v>535</v>
      </c>
      <c r="E322" s="22" t="s">
        <v>317</v>
      </c>
      <c r="F322" s="42"/>
      <c r="G322" s="44">
        <v>40570</v>
      </c>
      <c r="H322" s="25" t="s">
        <v>28</v>
      </c>
      <c r="I322" s="26" t="s">
        <v>29</v>
      </c>
      <c r="J322" s="43" t="s">
        <v>78</v>
      </c>
      <c r="K322" s="25">
        <v>7</v>
      </c>
      <c r="L322" s="204"/>
      <c r="M322" s="205"/>
      <c r="N322" s="205"/>
      <c r="O322" s="205"/>
      <c r="P322" s="42"/>
      <c r="Q322" s="23">
        <f t="shared" si="10"/>
        <v>0</v>
      </c>
      <c r="R322" s="42"/>
      <c r="S322" s="43" t="s">
        <v>145</v>
      </c>
      <c r="T322" s="27" t="s">
        <v>32</v>
      </c>
      <c r="U322" s="43" t="s">
        <v>78</v>
      </c>
      <c r="V322" s="3"/>
      <c r="W322" s="3"/>
      <c r="X322" s="3"/>
      <c r="Y322" s="3"/>
      <c r="Z322" s="3"/>
      <c r="AA322" s="3"/>
      <c r="AB322" s="3"/>
      <c r="AC322" s="3"/>
      <c r="AD322" s="3"/>
      <c r="AE322" s="3"/>
    </row>
    <row r="323" spans="1:31" ht="15.75" customHeight="1">
      <c r="A323" s="20">
        <v>312</v>
      </c>
      <c r="B323" s="171" t="s">
        <v>24</v>
      </c>
      <c r="C323" s="43" t="s">
        <v>558</v>
      </c>
      <c r="D323" s="43" t="s">
        <v>377</v>
      </c>
      <c r="E323" s="43" t="s">
        <v>559</v>
      </c>
      <c r="F323" s="56"/>
      <c r="G323" s="41">
        <v>40872</v>
      </c>
      <c r="H323" s="25" t="s">
        <v>28</v>
      </c>
      <c r="I323" s="26" t="s">
        <v>29</v>
      </c>
      <c r="J323" s="43" t="s">
        <v>73</v>
      </c>
      <c r="K323" s="25">
        <v>7</v>
      </c>
      <c r="L323" s="204"/>
      <c r="M323" s="205"/>
      <c r="N323" s="205"/>
      <c r="O323" s="205"/>
      <c r="P323" s="50"/>
      <c r="Q323" s="23">
        <f t="shared" si="10"/>
        <v>0</v>
      </c>
      <c r="R323" s="42"/>
      <c r="S323" s="36" t="s">
        <v>523</v>
      </c>
      <c r="T323" s="27" t="s">
        <v>32</v>
      </c>
      <c r="U323" s="43" t="s">
        <v>73</v>
      </c>
      <c r="V323" s="3"/>
      <c r="W323" s="3"/>
      <c r="X323" s="3"/>
      <c r="Y323" s="3"/>
      <c r="Z323" s="3"/>
      <c r="AA323" s="3"/>
      <c r="AB323" s="3"/>
      <c r="AC323" s="3"/>
      <c r="AD323" s="3"/>
      <c r="AE323" s="3"/>
    </row>
    <row r="324" spans="1:31" ht="15.75" customHeight="1">
      <c r="A324" s="20">
        <v>313</v>
      </c>
      <c r="B324" s="171" t="s">
        <v>24</v>
      </c>
      <c r="C324" s="43" t="s">
        <v>566</v>
      </c>
      <c r="D324" s="43" t="s">
        <v>466</v>
      </c>
      <c r="E324" s="43" t="s">
        <v>567</v>
      </c>
      <c r="F324" s="23"/>
      <c r="G324" s="41">
        <v>40989</v>
      </c>
      <c r="H324" s="25" t="s">
        <v>28</v>
      </c>
      <c r="I324" s="26" t="s">
        <v>29</v>
      </c>
      <c r="J324" s="43" t="s">
        <v>73</v>
      </c>
      <c r="K324" s="25">
        <v>7</v>
      </c>
      <c r="L324" s="204"/>
      <c r="M324" s="205"/>
      <c r="N324" s="205"/>
      <c r="O324" s="205"/>
      <c r="P324" s="23"/>
      <c r="Q324" s="23">
        <f t="shared" si="10"/>
        <v>0</v>
      </c>
      <c r="R324" s="23"/>
      <c r="S324" s="36" t="s">
        <v>523</v>
      </c>
      <c r="T324" s="27" t="s">
        <v>32</v>
      </c>
      <c r="U324" s="43" t="s">
        <v>73</v>
      </c>
      <c r="V324" s="3"/>
      <c r="W324" s="3"/>
      <c r="X324" s="3"/>
      <c r="Y324" s="3"/>
      <c r="Z324" s="3"/>
      <c r="AA324" s="3"/>
      <c r="AB324" s="3"/>
      <c r="AC324" s="3"/>
      <c r="AD324" s="3"/>
      <c r="AE324" s="3"/>
    </row>
    <row r="325" spans="1:31" ht="15.75" customHeight="1">
      <c r="A325" s="20">
        <v>314</v>
      </c>
      <c r="B325" s="171" t="s">
        <v>24</v>
      </c>
      <c r="C325" s="22" t="s">
        <v>577</v>
      </c>
      <c r="D325" s="43" t="s">
        <v>443</v>
      </c>
      <c r="E325" s="43" t="s">
        <v>578</v>
      </c>
      <c r="F325" s="50"/>
      <c r="G325" s="41">
        <v>40875</v>
      </c>
      <c r="H325" s="25" t="s">
        <v>28</v>
      </c>
      <c r="I325" s="26" t="s">
        <v>29</v>
      </c>
      <c r="J325" s="43" t="s">
        <v>579</v>
      </c>
      <c r="K325" s="25">
        <v>7</v>
      </c>
      <c r="L325" s="204" t="s">
        <v>58</v>
      </c>
      <c r="M325" s="205" t="s">
        <v>58</v>
      </c>
      <c r="N325" s="205" t="s">
        <v>58</v>
      </c>
      <c r="O325" s="205" t="s">
        <v>58</v>
      </c>
      <c r="P325" s="74"/>
      <c r="Q325" s="23">
        <f t="shared" si="10"/>
        <v>0</v>
      </c>
      <c r="R325" s="23"/>
      <c r="S325" s="22" t="s">
        <v>580</v>
      </c>
      <c r="T325" s="27" t="s">
        <v>32</v>
      </c>
      <c r="U325" s="43" t="s">
        <v>579</v>
      </c>
      <c r="V325" s="3"/>
      <c r="W325" s="3"/>
      <c r="X325" s="3"/>
      <c r="Y325" s="3"/>
      <c r="Z325" s="3"/>
      <c r="AA325" s="3"/>
      <c r="AB325" s="3"/>
      <c r="AC325" s="3"/>
      <c r="AD325" s="3"/>
      <c r="AE325" s="3"/>
    </row>
    <row r="326" spans="1:31" ht="15.75" customHeight="1">
      <c r="A326" s="20">
        <v>315</v>
      </c>
      <c r="B326" s="171" t="s">
        <v>24</v>
      </c>
      <c r="C326" s="43" t="s">
        <v>581</v>
      </c>
      <c r="D326" s="67" t="s">
        <v>582</v>
      </c>
      <c r="E326" s="67" t="s">
        <v>583</v>
      </c>
      <c r="F326" s="42"/>
      <c r="G326" s="76">
        <v>40605</v>
      </c>
      <c r="H326" s="25" t="s">
        <v>28</v>
      </c>
      <c r="I326" s="26" t="s">
        <v>29</v>
      </c>
      <c r="J326" s="43" t="s">
        <v>68</v>
      </c>
      <c r="K326" s="25">
        <v>7</v>
      </c>
      <c r="L326" s="204"/>
      <c r="M326" s="205"/>
      <c r="N326" s="205"/>
      <c r="O326" s="205"/>
      <c r="P326" s="23"/>
      <c r="Q326" s="23">
        <f t="shared" si="10"/>
        <v>0</v>
      </c>
      <c r="R326" s="23"/>
      <c r="S326" s="43" t="s">
        <v>69</v>
      </c>
      <c r="T326" s="27" t="s">
        <v>32</v>
      </c>
      <c r="U326" s="43" t="s">
        <v>68</v>
      </c>
      <c r="V326" s="3"/>
      <c r="W326" s="3"/>
      <c r="X326" s="3"/>
      <c r="Y326" s="3"/>
      <c r="Z326" s="3"/>
      <c r="AA326" s="3"/>
      <c r="AB326" s="3"/>
      <c r="AC326" s="3"/>
      <c r="AD326" s="3"/>
      <c r="AE326" s="3"/>
    </row>
    <row r="327" spans="1:31" ht="15.75" customHeight="1">
      <c r="A327" s="20">
        <v>316</v>
      </c>
      <c r="B327" s="171" t="s">
        <v>24</v>
      </c>
      <c r="C327" s="67" t="s">
        <v>584</v>
      </c>
      <c r="D327" s="67" t="s">
        <v>258</v>
      </c>
      <c r="E327" s="67" t="s">
        <v>381</v>
      </c>
      <c r="F327" s="42"/>
      <c r="G327" s="35">
        <v>40782</v>
      </c>
      <c r="H327" s="25" t="s">
        <v>28</v>
      </c>
      <c r="I327" s="26" t="s">
        <v>29</v>
      </c>
      <c r="J327" s="43" t="s">
        <v>78</v>
      </c>
      <c r="K327" s="25">
        <v>7</v>
      </c>
      <c r="L327" s="206"/>
      <c r="M327" s="207"/>
      <c r="N327" s="207"/>
      <c r="O327" s="207"/>
      <c r="P327" s="70"/>
      <c r="Q327" s="69">
        <f t="shared" si="10"/>
        <v>0</v>
      </c>
      <c r="R327" s="42"/>
      <c r="S327" s="43" t="s">
        <v>145</v>
      </c>
      <c r="T327" s="27" t="s">
        <v>32</v>
      </c>
      <c r="U327" s="43" t="s">
        <v>78</v>
      </c>
      <c r="V327" s="3"/>
      <c r="W327" s="3"/>
      <c r="X327" s="3"/>
      <c r="Y327" s="3"/>
      <c r="Z327" s="3"/>
      <c r="AA327" s="3"/>
      <c r="AB327" s="3"/>
      <c r="AC327" s="3"/>
      <c r="AD327" s="3"/>
      <c r="AE327" s="3"/>
    </row>
    <row r="328" spans="1:31" ht="15.75" customHeight="1">
      <c r="A328" s="20">
        <v>317</v>
      </c>
      <c r="B328" s="171" t="s">
        <v>24</v>
      </c>
      <c r="C328" s="36" t="s">
        <v>595</v>
      </c>
      <c r="D328" s="36" t="s">
        <v>598</v>
      </c>
      <c r="E328" s="36" t="s">
        <v>599</v>
      </c>
      <c r="F328" s="38"/>
      <c r="G328" s="41">
        <v>40834</v>
      </c>
      <c r="H328" s="25" t="s">
        <v>28</v>
      </c>
      <c r="I328" s="26" t="s">
        <v>29</v>
      </c>
      <c r="J328" s="43" t="s">
        <v>600</v>
      </c>
      <c r="K328" s="25">
        <v>7</v>
      </c>
      <c r="L328" s="204">
        <v>0</v>
      </c>
      <c r="M328" s="205" t="s">
        <v>58</v>
      </c>
      <c r="N328" s="205" t="s">
        <v>58</v>
      </c>
      <c r="O328" s="205" t="s">
        <v>58</v>
      </c>
      <c r="P328" s="40"/>
      <c r="Q328" s="23">
        <f t="shared" si="10"/>
        <v>0</v>
      </c>
      <c r="R328" s="40"/>
      <c r="S328" s="22" t="s">
        <v>601</v>
      </c>
      <c r="T328" s="27" t="s">
        <v>32</v>
      </c>
      <c r="U328" s="43" t="s">
        <v>600</v>
      </c>
      <c r="V328" s="3"/>
      <c r="W328" s="3"/>
      <c r="X328" s="3"/>
      <c r="Y328" s="3"/>
      <c r="Z328" s="3"/>
      <c r="AA328" s="3"/>
      <c r="AB328" s="3"/>
      <c r="AC328" s="3"/>
      <c r="AD328" s="3"/>
      <c r="AE328" s="3"/>
    </row>
    <row r="329" spans="1:31" ht="15.75" customHeight="1">
      <c r="A329" s="20">
        <v>318</v>
      </c>
      <c r="B329" s="171" t="s">
        <v>24</v>
      </c>
      <c r="C329" s="36" t="s">
        <v>602</v>
      </c>
      <c r="D329" s="36" t="s">
        <v>197</v>
      </c>
      <c r="E329" s="36" t="s">
        <v>363</v>
      </c>
      <c r="F329" s="42"/>
      <c r="G329" s="41">
        <v>40726</v>
      </c>
      <c r="H329" s="25" t="s">
        <v>28</v>
      </c>
      <c r="I329" s="26" t="s">
        <v>29</v>
      </c>
      <c r="J329" s="43" t="s">
        <v>454</v>
      </c>
      <c r="K329" s="25">
        <v>7</v>
      </c>
      <c r="L329" s="204"/>
      <c r="M329" s="205"/>
      <c r="N329" s="205"/>
      <c r="O329" s="205"/>
      <c r="P329" s="23"/>
      <c r="Q329" s="23">
        <f t="shared" si="10"/>
        <v>0</v>
      </c>
      <c r="R329" s="42"/>
      <c r="S329" s="22" t="s">
        <v>455</v>
      </c>
      <c r="T329" s="27" t="s">
        <v>32</v>
      </c>
      <c r="U329" s="43" t="s">
        <v>454</v>
      </c>
      <c r="V329" s="3"/>
      <c r="W329" s="3"/>
      <c r="X329" s="3"/>
      <c r="Y329" s="3"/>
      <c r="Z329" s="3"/>
      <c r="AA329" s="3"/>
      <c r="AB329" s="3"/>
      <c r="AC329" s="3"/>
      <c r="AD329" s="3"/>
      <c r="AE329" s="3"/>
    </row>
    <row r="330" spans="1:31" ht="15.75" customHeight="1">
      <c r="A330" s="20">
        <v>319</v>
      </c>
      <c r="B330" s="171" t="s">
        <v>24</v>
      </c>
      <c r="C330" s="36" t="s">
        <v>605</v>
      </c>
      <c r="D330" s="36" t="s">
        <v>606</v>
      </c>
      <c r="E330" s="36" t="s">
        <v>607</v>
      </c>
      <c r="F330" s="38"/>
      <c r="G330" s="41">
        <v>40661</v>
      </c>
      <c r="H330" s="25" t="s">
        <v>28</v>
      </c>
      <c r="I330" s="26" t="s">
        <v>29</v>
      </c>
      <c r="J330" s="43" t="s">
        <v>96</v>
      </c>
      <c r="K330" s="25">
        <v>7</v>
      </c>
      <c r="L330" s="204">
        <v>0</v>
      </c>
      <c r="M330" s="205" t="s">
        <v>47</v>
      </c>
      <c r="N330" s="205" t="s">
        <v>47</v>
      </c>
      <c r="O330" s="205" t="s">
        <v>47</v>
      </c>
      <c r="P330" s="40"/>
      <c r="Q330" s="23">
        <f t="shared" si="10"/>
        <v>0</v>
      </c>
      <c r="R330" s="40"/>
      <c r="S330" s="43" t="s">
        <v>97</v>
      </c>
      <c r="T330" s="27" t="s">
        <v>32</v>
      </c>
      <c r="U330" s="43" t="s">
        <v>96</v>
      </c>
      <c r="V330" s="3"/>
      <c r="W330" s="3"/>
      <c r="X330" s="3"/>
      <c r="Y330" s="3"/>
      <c r="Z330" s="3"/>
      <c r="AA330" s="3"/>
      <c r="AB330" s="3"/>
      <c r="AC330" s="3"/>
      <c r="AD330" s="3"/>
      <c r="AE330" s="3"/>
    </row>
    <row r="331" spans="1:31" ht="15.75" customHeight="1">
      <c r="A331" s="20">
        <v>320</v>
      </c>
      <c r="B331" s="171" t="s">
        <v>24</v>
      </c>
      <c r="C331" s="36" t="s">
        <v>619</v>
      </c>
      <c r="D331" s="36" t="s">
        <v>624</v>
      </c>
      <c r="E331" s="36" t="s">
        <v>177</v>
      </c>
      <c r="F331" s="38"/>
      <c r="G331" s="41">
        <v>40579</v>
      </c>
      <c r="H331" s="25" t="s">
        <v>28</v>
      </c>
      <c r="I331" s="26" t="s">
        <v>29</v>
      </c>
      <c r="J331" s="43" t="s">
        <v>178</v>
      </c>
      <c r="K331" s="25">
        <v>7</v>
      </c>
      <c r="L331" s="204"/>
      <c r="M331" s="205"/>
      <c r="N331" s="205"/>
      <c r="O331" s="205"/>
      <c r="P331" s="40"/>
      <c r="Q331" s="23">
        <f t="shared" si="10"/>
        <v>0</v>
      </c>
      <c r="R331" s="40"/>
      <c r="S331" s="36" t="s">
        <v>179</v>
      </c>
      <c r="T331" s="27" t="s">
        <v>32</v>
      </c>
      <c r="U331" s="43" t="s">
        <v>178</v>
      </c>
      <c r="V331" s="3"/>
      <c r="W331" s="3"/>
      <c r="X331" s="3"/>
      <c r="Y331" s="3"/>
      <c r="Z331" s="3"/>
      <c r="AA331" s="3"/>
      <c r="AB331" s="3"/>
      <c r="AC331" s="3"/>
      <c r="AD331" s="3"/>
      <c r="AE331" s="3"/>
    </row>
    <row r="332" spans="1:31" ht="15.75" customHeight="1">
      <c r="A332" s="20">
        <v>321</v>
      </c>
      <c r="B332" s="171" t="s">
        <v>24</v>
      </c>
      <c r="C332" s="37" t="s">
        <v>629</v>
      </c>
      <c r="D332" s="37" t="s">
        <v>141</v>
      </c>
      <c r="E332" s="37" t="s">
        <v>630</v>
      </c>
      <c r="F332" s="38"/>
      <c r="G332" s="39">
        <v>40523</v>
      </c>
      <c r="H332" s="25" t="s">
        <v>28</v>
      </c>
      <c r="I332" s="26" t="s">
        <v>29</v>
      </c>
      <c r="J332" s="37" t="s">
        <v>122</v>
      </c>
      <c r="K332" s="25">
        <v>7</v>
      </c>
      <c r="L332" s="204"/>
      <c r="M332" s="205"/>
      <c r="N332" s="205"/>
      <c r="O332" s="205"/>
      <c r="P332" s="40"/>
      <c r="Q332" s="23">
        <f t="shared" si="10"/>
        <v>0</v>
      </c>
      <c r="R332" s="40"/>
      <c r="S332" s="37" t="s">
        <v>123</v>
      </c>
      <c r="T332" s="27" t="s">
        <v>32</v>
      </c>
      <c r="U332" s="37" t="s">
        <v>122</v>
      </c>
      <c r="V332" s="3"/>
      <c r="W332" s="3"/>
      <c r="X332" s="3"/>
      <c r="Y332" s="3"/>
      <c r="Z332" s="3"/>
      <c r="AA332" s="3"/>
      <c r="AB332" s="3"/>
      <c r="AC332" s="3"/>
      <c r="AD332" s="3"/>
      <c r="AE332" s="3"/>
    </row>
    <row r="333" spans="1:31" ht="15.75" customHeight="1">
      <c r="A333" s="20">
        <v>322</v>
      </c>
      <c r="B333" s="171" t="s">
        <v>24</v>
      </c>
      <c r="C333" s="36" t="s">
        <v>631</v>
      </c>
      <c r="D333" s="36" t="s">
        <v>632</v>
      </c>
      <c r="E333" s="36" t="s">
        <v>302</v>
      </c>
      <c r="F333" s="42"/>
      <c r="G333" s="41">
        <v>40768</v>
      </c>
      <c r="H333" s="25" t="s">
        <v>28</v>
      </c>
      <c r="I333" s="26" t="s">
        <v>29</v>
      </c>
      <c r="J333" s="43" t="s">
        <v>458</v>
      </c>
      <c r="K333" s="25">
        <v>7</v>
      </c>
      <c r="L333" s="204"/>
      <c r="M333" s="205"/>
      <c r="N333" s="205"/>
      <c r="O333" s="205"/>
      <c r="P333" s="42"/>
      <c r="Q333" s="23">
        <f t="shared" si="10"/>
        <v>0</v>
      </c>
      <c r="R333" s="23"/>
      <c r="S333" s="43" t="s">
        <v>459</v>
      </c>
      <c r="T333" s="27" t="s">
        <v>32</v>
      </c>
      <c r="U333" s="43" t="s">
        <v>458</v>
      </c>
      <c r="V333" s="3"/>
      <c r="W333" s="3"/>
      <c r="X333" s="3"/>
      <c r="Y333" s="3"/>
      <c r="Z333" s="3"/>
      <c r="AA333" s="3"/>
      <c r="AB333" s="3"/>
      <c r="AC333" s="3"/>
      <c r="AD333" s="3"/>
      <c r="AE333" s="3"/>
    </row>
    <row r="334" spans="1:31" ht="15.75" customHeight="1">
      <c r="A334" s="20">
        <v>323</v>
      </c>
      <c r="B334" s="171" t="s">
        <v>24</v>
      </c>
      <c r="C334" s="67" t="s">
        <v>663</v>
      </c>
      <c r="D334" s="67" t="s">
        <v>377</v>
      </c>
      <c r="E334" s="67" t="s">
        <v>177</v>
      </c>
      <c r="F334" s="27"/>
      <c r="G334" s="79">
        <v>40853</v>
      </c>
      <c r="H334" s="25" t="s">
        <v>28</v>
      </c>
      <c r="I334" s="26" t="s">
        <v>29</v>
      </c>
      <c r="J334" s="43" t="s">
        <v>622</v>
      </c>
      <c r="K334" s="25">
        <v>7</v>
      </c>
      <c r="L334" s="204" t="s">
        <v>58</v>
      </c>
      <c r="M334" s="205" t="s">
        <v>58</v>
      </c>
      <c r="N334" s="205" t="s">
        <v>58</v>
      </c>
      <c r="O334" s="205" t="s">
        <v>58</v>
      </c>
      <c r="P334" s="50"/>
      <c r="Q334" s="23">
        <f t="shared" si="10"/>
        <v>0</v>
      </c>
      <c r="R334" s="42"/>
      <c r="S334" s="67" t="s">
        <v>623</v>
      </c>
      <c r="T334" s="27" t="s">
        <v>32</v>
      </c>
      <c r="U334" s="43" t="s">
        <v>622</v>
      </c>
      <c r="V334" s="3"/>
      <c r="W334" s="3"/>
      <c r="X334" s="3"/>
      <c r="Y334" s="3"/>
      <c r="Z334" s="3"/>
      <c r="AA334" s="3"/>
      <c r="AB334" s="3"/>
      <c r="AC334" s="3"/>
      <c r="AD334" s="3"/>
      <c r="AE334" s="3"/>
    </row>
    <row r="335" spans="1:31" ht="15.75" customHeight="1">
      <c r="A335" s="20">
        <v>324</v>
      </c>
      <c r="B335" s="171" t="s">
        <v>24</v>
      </c>
      <c r="C335" s="22" t="s">
        <v>671</v>
      </c>
      <c r="D335" s="22" t="s">
        <v>672</v>
      </c>
      <c r="E335" s="22" t="s">
        <v>673</v>
      </c>
      <c r="F335" s="38"/>
      <c r="G335" s="41">
        <v>40722</v>
      </c>
      <c r="H335" s="25" t="s">
        <v>28</v>
      </c>
      <c r="I335" s="26" t="s">
        <v>29</v>
      </c>
      <c r="J335" s="43" t="s">
        <v>63</v>
      </c>
      <c r="K335" s="25">
        <v>7</v>
      </c>
      <c r="L335" s="204"/>
      <c r="M335" s="205"/>
      <c r="N335" s="205"/>
      <c r="O335" s="205"/>
      <c r="P335" s="40"/>
      <c r="Q335" s="23">
        <f t="shared" si="10"/>
        <v>0</v>
      </c>
      <c r="R335" s="40"/>
      <c r="S335" s="22" t="s">
        <v>64</v>
      </c>
      <c r="T335" s="27" t="s">
        <v>32</v>
      </c>
      <c r="U335" s="43" t="s">
        <v>63</v>
      </c>
      <c r="V335" s="3"/>
      <c r="W335" s="3"/>
      <c r="X335" s="3"/>
      <c r="Y335" s="3"/>
      <c r="Z335" s="3"/>
      <c r="AA335" s="3"/>
      <c r="AB335" s="3"/>
      <c r="AC335" s="3"/>
      <c r="AD335" s="3"/>
      <c r="AE335" s="3"/>
    </row>
    <row r="336" spans="1:31" ht="15.75" customHeight="1">
      <c r="A336" s="20">
        <v>325</v>
      </c>
      <c r="B336" s="171" t="s">
        <v>24</v>
      </c>
      <c r="C336" s="43" t="s">
        <v>683</v>
      </c>
      <c r="D336" s="43" t="s">
        <v>684</v>
      </c>
      <c r="E336" s="43" t="s">
        <v>685</v>
      </c>
      <c r="F336" s="38"/>
      <c r="G336" s="41" t="s">
        <v>686</v>
      </c>
      <c r="H336" s="25" t="s">
        <v>28</v>
      </c>
      <c r="I336" s="26" t="s">
        <v>29</v>
      </c>
      <c r="J336" s="43" t="s">
        <v>622</v>
      </c>
      <c r="K336" s="25">
        <v>7</v>
      </c>
      <c r="L336" s="204"/>
      <c r="M336" s="205"/>
      <c r="N336" s="205"/>
      <c r="O336" s="205"/>
      <c r="P336" s="40"/>
      <c r="Q336" s="23">
        <f t="shared" si="10"/>
        <v>0</v>
      </c>
      <c r="R336" s="40"/>
      <c r="S336" s="43" t="s">
        <v>623</v>
      </c>
      <c r="T336" s="27" t="s">
        <v>32</v>
      </c>
      <c r="U336" s="43" t="s">
        <v>622</v>
      </c>
      <c r="V336" s="3"/>
      <c r="W336" s="3"/>
      <c r="X336" s="3"/>
      <c r="Y336" s="3"/>
      <c r="Z336" s="3"/>
      <c r="AA336" s="3"/>
      <c r="AB336" s="3"/>
      <c r="AC336" s="3"/>
      <c r="AD336" s="3"/>
      <c r="AE336" s="3"/>
    </row>
    <row r="337" spans="1:31" ht="15.75" customHeight="1">
      <c r="A337" s="20">
        <v>326</v>
      </c>
      <c r="B337" s="171" t="s">
        <v>24</v>
      </c>
      <c r="C337" s="43" t="s">
        <v>691</v>
      </c>
      <c r="D337" s="43" t="s">
        <v>137</v>
      </c>
      <c r="E337" s="43" t="s">
        <v>692</v>
      </c>
      <c r="F337" s="27"/>
      <c r="G337" s="41">
        <v>40669</v>
      </c>
      <c r="H337" s="25" t="s">
        <v>28</v>
      </c>
      <c r="I337" s="26" t="s">
        <v>29</v>
      </c>
      <c r="J337" s="43" t="s">
        <v>693</v>
      </c>
      <c r="K337" s="25">
        <v>7</v>
      </c>
      <c r="L337" s="204"/>
      <c r="M337" s="205"/>
      <c r="N337" s="205"/>
      <c r="O337" s="205"/>
      <c r="P337" s="27"/>
      <c r="Q337" s="23">
        <f t="shared" si="10"/>
        <v>0</v>
      </c>
      <c r="R337" s="42"/>
      <c r="S337" s="43" t="s">
        <v>694</v>
      </c>
      <c r="T337" s="27" t="s">
        <v>32</v>
      </c>
      <c r="U337" s="43" t="s">
        <v>693</v>
      </c>
      <c r="V337" s="3"/>
      <c r="W337" s="3"/>
      <c r="X337" s="3"/>
      <c r="Y337" s="3"/>
      <c r="Z337" s="3"/>
      <c r="AA337" s="3"/>
      <c r="AB337" s="3"/>
      <c r="AC337" s="3"/>
      <c r="AD337" s="3"/>
      <c r="AE337" s="3"/>
    </row>
    <row r="338" spans="1:31" ht="15.75" customHeight="1">
      <c r="A338" s="20">
        <v>327</v>
      </c>
      <c r="B338" s="171" t="s">
        <v>24</v>
      </c>
      <c r="C338" s="37" t="s">
        <v>709</v>
      </c>
      <c r="D338" s="37" t="s">
        <v>237</v>
      </c>
      <c r="E338" s="37" t="s">
        <v>710</v>
      </c>
      <c r="F338" s="56"/>
      <c r="G338" s="39">
        <v>40861</v>
      </c>
      <c r="H338" s="25" t="s">
        <v>28</v>
      </c>
      <c r="I338" s="26" t="s">
        <v>29</v>
      </c>
      <c r="J338" s="46" t="s">
        <v>282</v>
      </c>
      <c r="K338" s="25">
        <v>7</v>
      </c>
      <c r="L338" s="204" t="s">
        <v>58</v>
      </c>
      <c r="M338" s="205" t="s">
        <v>58</v>
      </c>
      <c r="N338" s="205" t="s">
        <v>58</v>
      </c>
      <c r="O338" s="205" t="s">
        <v>58</v>
      </c>
      <c r="P338" s="50"/>
      <c r="Q338" s="23">
        <f t="shared" si="10"/>
        <v>0</v>
      </c>
      <c r="R338" s="42"/>
      <c r="S338" s="77" t="s">
        <v>283</v>
      </c>
      <c r="T338" s="27" t="s">
        <v>32</v>
      </c>
      <c r="U338" s="46" t="s">
        <v>282</v>
      </c>
      <c r="V338" s="3"/>
      <c r="W338" s="3"/>
      <c r="X338" s="3"/>
      <c r="Y338" s="3"/>
      <c r="Z338" s="3"/>
      <c r="AA338" s="3"/>
      <c r="AB338" s="3"/>
      <c r="AC338" s="3"/>
      <c r="AD338" s="3"/>
      <c r="AE338" s="3"/>
    </row>
    <row r="339" spans="1:31" ht="15.75" customHeight="1">
      <c r="A339" s="20">
        <v>328</v>
      </c>
      <c r="B339" s="171" t="s">
        <v>24</v>
      </c>
      <c r="C339" s="77" t="s">
        <v>714</v>
      </c>
      <c r="D339" s="77" t="s">
        <v>715</v>
      </c>
      <c r="E339" s="77" t="s">
        <v>423</v>
      </c>
      <c r="F339" s="23"/>
      <c r="G339" s="44">
        <v>41147</v>
      </c>
      <c r="H339" s="25" t="s">
        <v>28</v>
      </c>
      <c r="I339" s="26" t="s">
        <v>29</v>
      </c>
      <c r="J339" s="77" t="s">
        <v>78</v>
      </c>
      <c r="K339" s="25">
        <v>7</v>
      </c>
      <c r="L339" s="204"/>
      <c r="M339" s="205"/>
      <c r="N339" s="205"/>
      <c r="O339" s="205"/>
      <c r="P339" s="23"/>
      <c r="Q339" s="23">
        <f t="shared" si="10"/>
        <v>0</v>
      </c>
      <c r="R339" s="23"/>
      <c r="S339" s="77" t="s">
        <v>36</v>
      </c>
      <c r="T339" s="27" t="s">
        <v>32</v>
      </c>
      <c r="U339" s="77" t="s">
        <v>78</v>
      </c>
      <c r="V339" s="3"/>
      <c r="W339" s="3"/>
      <c r="X339" s="3"/>
      <c r="Y339" s="3"/>
      <c r="Z339" s="3"/>
      <c r="AA339" s="3"/>
      <c r="AB339" s="3"/>
      <c r="AC339" s="3"/>
      <c r="AD339" s="3"/>
      <c r="AE339" s="3"/>
    </row>
    <row r="340" spans="1:31" ht="15.75" customHeight="1">
      <c r="A340" s="20">
        <v>329</v>
      </c>
      <c r="B340" s="171" t="s">
        <v>24</v>
      </c>
      <c r="C340" s="22" t="s">
        <v>736</v>
      </c>
      <c r="D340" s="22" t="s">
        <v>61</v>
      </c>
      <c r="E340" s="22" t="s">
        <v>254</v>
      </c>
      <c r="F340" s="23"/>
      <c r="G340" s="44">
        <v>40560</v>
      </c>
      <c r="H340" s="25" t="s">
        <v>28</v>
      </c>
      <c r="I340" s="26" t="s">
        <v>29</v>
      </c>
      <c r="J340" s="43" t="s">
        <v>78</v>
      </c>
      <c r="K340" s="25">
        <v>7</v>
      </c>
      <c r="L340" s="204"/>
      <c r="M340" s="205"/>
      <c r="N340" s="205"/>
      <c r="O340" s="205"/>
      <c r="P340" s="25"/>
      <c r="Q340" s="23">
        <f t="shared" ref="Q340:Q371" si="11">SUM(L340:P340)</f>
        <v>0</v>
      </c>
      <c r="R340" s="23"/>
      <c r="S340" s="77" t="s">
        <v>36</v>
      </c>
      <c r="T340" s="27" t="s">
        <v>32</v>
      </c>
      <c r="U340" s="43" t="s">
        <v>78</v>
      </c>
      <c r="V340" s="3"/>
      <c r="W340" s="3"/>
      <c r="X340" s="3"/>
      <c r="Y340" s="3"/>
      <c r="Z340" s="3"/>
      <c r="AA340" s="3"/>
      <c r="AB340" s="3"/>
      <c r="AC340" s="3"/>
      <c r="AD340" s="3"/>
      <c r="AE340" s="3"/>
    </row>
    <row r="341" spans="1:31" ht="15.75" customHeight="1">
      <c r="A341" s="20">
        <v>330</v>
      </c>
      <c r="B341" s="171" t="s">
        <v>24</v>
      </c>
      <c r="C341" s="43" t="s">
        <v>738</v>
      </c>
      <c r="D341" s="43" t="s">
        <v>739</v>
      </c>
      <c r="E341" s="43" t="s">
        <v>630</v>
      </c>
      <c r="F341" s="42"/>
      <c r="G341" s="41">
        <v>40800</v>
      </c>
      <c r="H341" s="25" t="s">
        <v>28</v>
      </c>
      <c r="I341" s="26" t="s">
        <v>29</v>
      </c>
      <c r="J341" s="43" t="s">
        <v>740</v>
      </c>
      <c r="K341" s="25">
        <v>7</v>
      </c>
      <c r="L341" s="204">
        <v>0</v>
      </c>
      <c r="M341" s="205" t="s">
        <v>741</v>
      </c>
      <c r="N341" s="205">
        <v>0</v>
      </c>
      <c r="O341" s="205">
        <v>0</v>
      </c>
      <c r="P341" s="42"/>
      <c r="Q341" s="23">
        <f t="shared" si="11"/>
        <v>0</v>
      </c>
      <c r="R341" s="23"/>
      <c r="S341" s="43" t="s">
        <v>742</v>
      </c>
      <c r="T341" s="27" t="s">
        <v>32</v>
      </c>
      <c r="U341" s="43" t="s">
        <v>740</v>
      </c>
      <c r="V341" s="3"/>
      <c r="W341" s="3"/>
      <c r="X341" s="3"/>
      <c r="Y341" s="3"/>
      <c r="Z341" s="3"/>
      <c r="AA341" s="3"/>
      <c r="AB341" s="3"/>
      <c r="AC341" s="3"/>
      <c r="AD341" s="3"/>
      <c r="AE341" s="3"/>
    </row>
    <row r="342" spans="1:31" ht="15.75" customHeight="1">
      <c r="A342" s="20">
        <v>331</v>
      </c>
      <c r="B342" s="171" t="s">
        <v>24</v>
      </c>
      <c r="C342" s="43" t="s">
        <v>756</v>
      </c>
      <c r="D342" s="43" t="s">
        <v>757</v>
      </c>
      <c r="E342" s="43" t="s">
        <v>449</v>
      </c>
      <c r="F342" s="25"/>
      <c r="G342" s="35">
        <v>40530</v>
      </c>
      <c r="H342" s="25" t="s">
        <v>28</v>
      </c>
      <c r="I342" s="26" t="s">
        <v>29</v>
      </c>
      <c r="J342" s="43" t="s">
        <v>164</v>
      </c>
      <c r="K342" s="25">
        <v>7</v>
      </c>
      <c r="L342" s="204"/>
      <c r="M342" s="205"/>
      <c r="N342" s="205"/>
      <c r="O342" s="205"/>
      <c r="P342" s="25"/>
      <c r="Q342" s="23">
        <f t="shared" si="11"/>
        <v>0</v>
      </c>
      <c r="R342" s="23"/>
      <c r="S342" s="77" t="s">
        <v>165</v>
      </c>
      <c r="T342" s="27" t="s">
        <v>32</v>
      </c>
      <c r="U342" s="43" t="s">
        <v>164</v>
      </c>
      <c r="V342" s="3"/>
      <c r="W342" s="3"/>
      <c r="X342" s="3"/>
      <c r="Y342" s="3"/>
      <c r="Z342" s="3"/>
      <c r="AA342" s="3"/>
      <c r="AB342" s="3"/>
      <c r="AC342" s="3"/>
      <c r="AD342" s="3"/>
      <c r="AE342" s="3"/>
    </row>
    <row r="343" spans="1:31" ht="15.75" customHeight="1">
      <c r="A343" s="20">
        <v>332</v>
      </c>
      <c r="B343" s="51" t="s">
        <v>24</v>
      </c>
      <c r="C343" s="36" t="s">
        <v>778</v>
      </c>
      <c r="D343" s="36" t="s">
        <v>779</v>
      </c>
      <c r="E343" s="36" t="s">
        <v>681</v>
      </c>
      <c r="F343" s="42"/>
      <c r="G343" s="41">
        <v>40705</v>
      </c>
      <c r="H343" s="25" t="s">
        <v>28</v>
      </c>
      <c r="I343" s="26" t="s">
        <v>29</v>
      </c>
      <c r="J343" s="43" t="s">
        <v>278</v>
      </c>
      <c r="K343" s="25">
        <v>7</v>
      </c>
      <c r="L343" s="204"/>
      <c r="M343" s="205"/>
      <c r="N343" s="205"/>
      <c r="O343" s="205"/>
      <c r="P343" s="42"/>
      <c r="Q343" s="23">
        <f t="shared" si="11"/>
        <v>0</v>
      </c>
      <c r="R343" s="42"/>
      <c r="S343" s="22" t="s">
        <v>279</v>
      </c>
      <c r="T343" s="27" t="s">
        <v>32</v>
      </c>
      <c r="U343" s="43" t="s">
        <v>278</v>
      </c>
      <c r="V343" s="3"/>
      <c r="W343" s="3"/>
      <c r="X343" s="3"/>
      <c r="Y343" s="3"/>
      <c r="Z343" s="3"/>
      <c r="AA343" s="3"/>
      <c r="AB343" s="3"/>
      <c r="AC343" s="3"/>
      <c r="AD343" s="3"/>
      <c r="AE343" s="3"/>
    </row>
    <row r="344" spans="1:31" ht="15.75" customHeight="1">
      <c r="A344" s="20">
        <v>333</v>
      </c>
      <c r="B344" s="51" t="s">
        <v>24</v>
      </c>
      <c r="C344" s="77" t="s">
        <v>781</v>
      </c>
      <c r="D344" s="77" t="s">
        <v>782</v>
      </c>
      <c r="E344" s="77" t="s">
        <v>385</v>
      </c>
      <c r="F344" s="38"/>
      <c r="G344" s="84" t="s">
        <v>783</v>
      </c>
      <c r="H344" s="25" t="s">
        <v>28</v>
      </c>
      <c r="I344" s="26" t="s">
        <v>29</v>
      </c>
      <c r="J344" s="37" t="s">
        <v>348</v>
      </c>
      <c r="K344" s="25">
        <v>7</v>
      </c>
      <c r="L344" s="204"/>
      <c r="M344" s="205"/>
      <c r="N344" s="205"/>
      <c r="O344" s="205"/>
      <c r="P344" s="40"/>
      <c r="Q344" s="23">
        <f t="shared" si="11"/>
        <v>0</v>
      </c>
      <c r="R344" s="40"/>
      <c r="S344" s="37" t="s">
        <v>349</v>
      </c>
      <c r="T344" s="27" t="s">
        <v>32</v>
      </c>
      <c r="U344" s="37" t="s">
        <v>348</v>
      </c>
      <c r="V344" s="3"/>
      <c r="W344" s="3"/>
      <c r="X344" s="3"/>
      <c r="Y344" s="3"/>
      <c r="Z344" s="3"/>
      <c r="AA344" s="3"/>
      <c r="AB344" s="3"/>
      <c r="AC344" s="3"/>
      <c r="AD344" s="3"/>
      <c r="AE344" s="3"/>
    </row>
    <row r="345" spans="1:31" ht="15.75" customHeight="1">
      <c r="A345" s="20">
        <v>334</v>
      </c>
      <c r="B345" s="51" t="s">
        <v>24</v>
      </c>
      <c r="C345" s="43" t="s">
        <v>787</v>
      </c>
      <c r="D345" s="43" t="s">
        <v>613</v>
      </c>
      <c r="E345" s="43" t="s">
        <v>295</v>
      </c>
      <c r="F345" s="25"/>
      <c r="G345" s="35">
        <v>40632</v>
      </c>
      <c r="H345" s="25" t="s">
        <v>28</v>
      </c>
      <c r="I345" s="26" t="s">
        <v>29</v>
      </c>
      <c r="J345" s="43" t="s">
        <v>164</v>
      </c>
      <c r="K345" s="25">
        <v>7</v>
      </c>
      <c r="L345" s="202">
        <v>0</v>
      </c>
      <c r="M345" s="203" t="s">
        <v>58</v>
      </c>
      <c r="N345" s="203">
        <v>0</v>
      </c>
      <c r="O345" s="203">
        <v>0</v>
      </c>
      <c r="P345" s="42"/>
      <c r="Q345" s="23">
        <f t="shared" si="11"/>
        <v>0</v>
      </c>
      <c r="R345" s="23"/>
      <c r="S345" s="77" t="s">
        <v>165</v>
      </c>
      <c r="T345" s="27" t="s">
        <v>32</v>
      </c>
      <c r="U345" s="43" t="s">
        <v>164</v>
      </c>
      <c r="V345" s="3"/>
      <c r="W345" s="3"/>
      <c r="X345" s="3"/>
      <c r="Y345" s="3"/>
      <c r="Z345" s="3"/>
      <c r="AA345" s="3"/>
      <c r="AB345" s="3"/>
      <c r="AC345" s="3"/>
      <c r="AD345" s="3"/>
      <c r="AE345" s="3"/>
    </row>
    <row r="346" spans="1:31" ht="16.5" customHeight="1">
      <c r="A346" s="20">
        <v>335</v>
      </c>
      <c r="B346" s="51" t="s">
        <v>24</v>
      </c>
      <c r="C346" s="43" t="s">
        <v>800</v>
      </c>
      <c r="D346" s="43" t="s">
        <v>343</v>
      </c>
      <c r="E346" s="43" t="s">
        <v>374</v>
      </c>
      <c r="F346" s="38"/>
      <c r="G346" s="35">
        <v>40645</v>
      </c>
      <c r="H346" s="25" t="s">
        <v>28</v>
      </c>
      <c r="I346" s="26" t="s">
        <v>29</v>
      </c>
      <c r="J346" s="43" t="s">
        <v>164</v>
      </c>
      <c r="K346" s="42">
        <v>7</v>
      </c>
      <c r="L346" s="203" t="s">
        <v>58</v>
      </c>
      <c r="M346" s="203" t="s">
        <v>58</v>
      </c>
      <c r="N346" s="203">
        <v>0</v>
      </c>
      <c r="O346" s="203" t="s">
        <v>58</v>
      </c>
      <c r="P346" s="40"/>
      <c r="Q346" s="23">
        <f t="shared" si="11"/>
        <v>0</v>
      </c>
      <c r="R346" s="40"/>
      <c r="S346" s="77" t="s">
        <v>165</v>
      </c>
      <c r="T346" s="27" t="s">
        <v>32</v>
      </c>
      <c r="U346" s="43" t="s">
        <v>164</v>
      </c>
      <c r="V346" s="3"/>
      <c r="W346" s="3"/>
      <c r="X346" s="3"/>
      <c r="Y346" s="3"/>
      <c r="Z346" s="3"/>
      <c r="AA346" s="3"/>
      <c r="AB346" s="3"/>
      <c r="AC346" s="3"/>
      <c r="AD346" s="3"/>
      <c r="AE346" s="3"/>
    </row>
    <row r="347" spans="1:31" ht="15.75" customHeight="1">
      <c r="A347" s="20">
        <v>336</v>
      </c>
      <c r="B347" s="51" t="s">
        <v>24</v>
      </c>
      <c r="C347" s="22" t="s">
        <v>832</v>
      </c>
      <c r="D347" s="22" t="s">
        <v>833</v>
      </c>
      <c r="E347" s="22" t="s">
        <v>829</v>
      </c>
      <c r="F347" s="25"/>
      <c r="G347" s="41">
        <v>40618</v>
      </c>
      <c r="H347" s="25" t="s">
        <v>28</v>
      </c>
      <c r="I347" s="26" t="s">
        <v>29</v>
      </c>
      <c r="J347" s="43" t="s">
        <v>78</v>
      </c>
      <c r="K347" s="25">
        <v>7</v>
      </c>
      <c r="L347" s="202"/>
      <c r="M347" s="203"/>
      <c r="N347" s="203"/>
      <c r="O347" s="203"/>
      <c r="P347" s="25"/>
      <c r="Q347" s="23">
        <f t="shared" si="11"/>
        <v>0</v>
      </c>
      <c r="R347" s="23"/>
      <c r="S347" s="22" t="s">
        <v>145</v>
      </c>
      <c r="T347" s="27" t="s">
        <v>32</v>
      </c>
      <c r="U347" s="43" t="s">
        <v>78</v>
      </c>
      <c r="V347" s="3"/>
      <c r="W347" s="3"/>
      <c r="X347" s="3"/>
      <c r="Y347" s="3"/>
      <c r="Z347" s="3"/>
      <c r="AA347" s="3"/>
      <c r="AB347" s="3"/>
      <c r="AC347" s="3"/>
      <c r="AD347" s="3"/>
      <c r="AE347" s="3"/>
    </row>
    <row r="348" spans="1:31" ht="15.75" customHeight="1">
      <c r="A348" s="20">
        <v>337</v>
      </c>
      <c r="B348" s="51" t="s">
        <v>24</v>
      </c>
      <c r="C348" s="77" t="s">
        <v>845</v>
      </c>
      <c r="D348" s="77" t="s">
        <v>846</v>
      </c>
      <c r="E348" s="77" t="s">
        <v>576</v>
      </c>
      <c r="F348" s="38"/>
      <c r="G348" s="44">
        <v>40645</v>
      </c>
      <c r="H348" s="25" t="s">
        <v>28</v>
      </c>
      <c r="I348" s="26" t="s">
        <v>29</v>
      </c>
      <c r="J348" s="43" t="s">
        <v>78</v>
      </c>
      <c r="K348" s="25">
        <v>7</v>
      </c>
      <c r="L348" s="204"/>
      <c r="M348" s="205"/>
      <c r="N348" s="205"/>
      <c r="O348" s="205"/>
      <c r="P348" s="40"/>
      <c r="Q348" s="23">
        <f t="shared" si="11"/>
        <v>0</v>
      </c>
      <c r="R348" s="40"/>
      <c r="S348" s="77" t="s">
        <v>249</v>
      </c>
      <c r="T348" s="27" t="s">
        <v>32</v>
      </c>
      <c r="U348" s="43" t="s">
        <v>78</v>
      </c>
      <c r="V348" s="3"/>
      <c r="W348" s="3"/>
      <c r="X348" s="3"/>
      <c r="Y348" s="3"/>
      <c r="Z348" s="3"/>
      <c r="AA348" s="3"/>
      <c r="AB348" s="3"/>
      <c r="AC348" s="3"/>
      <c r="AD348" s="3"/>
      <c r="AE348" s="3"/>
    </row>
    <row r="349" spans="1:31" ht="15.75" customHeight="1">
      <c r="A349" s="20">
        <v>338</v>
      </c>
      <c r="B349" s="51" t="s">
        <v>24</v>
      </c>
      <c r="C349" s="36" t="s">
        <v>854</v>
      </c>
      <c r="D349" s="36" t="s">
        <v>855</v>
      </c>
      <c r="E349" s="36" t="s">
        <v>856</v>
      </c>
      <c r="F349" s="27"/>
      <c r="G349" s="41">
        <v>40844</v>
      </c>
      <c r="H349" s="25" t="s">
        <v>28</v>
      </c>
      <c r="I349" s="26" t="s">
        <v>29</v>
      </c>
      <c r="J349" s="43" t="s">
        <v>420</v>
      </c>
      <c r="K349" s="25">
        <v>7</v>
      </c>
      <c r="L349" s="204">
        <v>0</v>
      </c>
      <c r="M349" s="205" t="s">
        <v>741</v>
      </c>
      <c r="N349" s="205">
        <v>0</v>
      </c>
      <c r="O349" s="205" t="s">
        <v>741</v>
      </c>
      <c r="P349" s="23"/>
      <c r="Q349" s="23">
        <f t="shared" si="11"/>
        <v>0</v>
      </c>
      <c r="R349" s="23"/>
      <c r="S349" s="22" t="s">
        <v>421</v>
      </c>
      <c r="T349" s="27" t="s">
        <v>32</v>
      </c>
      <c r="U349" s="43" t="s">
        <v>420</v>
      </c>
      <c r="V349" s="3"/>
      <c r="W349" s="3"/>
      <c r="X349" s="3"/>
      <c r="Y349" s="3"/>
      <c r="Z349" s="3"/>
      <c r="AA349" s="3"/>
      <c r="AB349" s="3"/>
      <c r="AC349" s="3"/>
      <c r="AD349" s="3"/>
      <c r="AE349" s="3"/>
    </row>
    <row r="350" spans="1:31" ht="15.75" customHeight="1">
      <c r="A350" s="20">
        <v>339</v>
      </c>
      <c r="B350" s="51" t="s">
        <v>24</v>
      </c>
      <c r="C350" s="43" t="s">
        <v>866</v>
      </c>
      <c r="D350" s="43" t="s">
        <v>430</v>
      </c>
      <c r="E350" s="43" t="s">
        <v>317</v>
      </c>
      <c r="F350" s="38"/>
      <c r="G350" s="65">
        <v>40760</v>
      </c>
      <c r="H350" s="25" t="s">
        <v>28</v>
      </c>
      <c r="I350" s="26" t="s">
        <v>29</v>
      </c>
      <c r="J350" s="43" t="s">
        <v>867</v>
      </c>
      <c r="K350" s="25">
        <v>7</v>
      </c>
      <c r="L350" s="204">
        <v>0</v>
      </c>
      <c r="M350" s="205" t="s">
        <v>47</v>
      </c>
      <c r="N350" s="205" t="s">
        <v>47</v>
      </c>
      <c r="O350" s="205" t="s">
        <v>47</v>
      </c>
      <c r="P350" s="40"/>
      <c r="Q350" s="23">
        <f t="shared" si="11"/>
        <v>0</v>
      </c>
      <c r="R350" s="40"/>
      <c r="S350" s="43" t="s">
        <v>868</v>
      </c>
      <c r="T350" s="27" t="s">
        <v>32</v>
      </c>
      <c r="U350" s="43" t="s">
        <v>867</v>
      </c>
      <c r="V350" s="3"/>
      <c r="W350" s="3"/>
      <c r="X350" s="3"/>
      <c r="Y350" s="3"/>
      <c r="Z350" s="3"/>
      <c r="AA350" s="3"/>
      <c r="AB350" s="3"/>
      <c r="AC350" s="3"/>
      <c r="AD350" s="3"/>
      <c r="AE350" s="3"/>
    </row>
    <row r="351" spans="1:31" ht="15.75" customHeight="1">
      <c r="A351" s="20">
        <v>340</v>
      </c>
      <c r="B351" s="51" t="s">
        <v>24</v>
      </c>
      <c r="C351" s="36" t="s">
        <v>873</v>
      </c>
      <c r="D351" s="36" t="s">
        <v>874</v>
      </c>
      <c r="E351" s="36" t="s">
        <v>530</v>
      </c>
      <c r="F351" s="38"/>
      <c r="G351" s="41">
        <v>40705</v>
      </c>
      <c r="H351" s="25" t="s">
        <v>28</v>
      </c>
      <c r="I351" s="26" t="s">
        <v>29</v>
      </c>
      <c r="J351" s="43" t="s">
        <v>154</v>
      </c>
      <c r="K351" s="25">
        <v>7</v>
      </c>
      <c r="L351" s="204">
        <v>0</v>
      </c>
      <c r="M351" s="205">
        <v>0</v>
      </c>
      <c r="N351" s="205">
        <v>0</v>
      </c>
      <c r="O351" s="205" t="s">
        <v>58</v>
      </c>
      <c r="P351" s="40"/>
      <c r="Q351" s="23">
        <f t="shared" si="11"/>
        <v>0</v>
      </c>
      <c r="R351" s="40"/>
      <c r="S351" s="22" t="s">
        <v>155</v>
      </c>
      <c r="T351" s="27" t="s">
        <v>32</v>
      </c>
      <c r="U351" s="43" t="s">
        <v>154</v>
      </c>
      <c r="V351" s="3"/>
      <c r="W351" s="3"/>
      <c r="X351" s="3"/>
      <c r="Y351" s="3"/>
      <c r="Z351" s="3"/>
      <c r="AA351" s="3"/>
      <c r="AB351" s="3"/>
      <c r="AC351" s="3"/>
      <c r="AD351" s="3"/>
      <c r="AE351" s="3"/>
    </row>
    <row r="352" spans="1:31" ht="15.75" customHeight="1">
      <c r="A352" s="20">
        <v>341</v>
      </c>
      <c r="B352" s="51" t="s">
        <v>24</v>
      </c>
      <c r="C352" s="22" t="s">
        <v>890</v>
      </c>
      <c r="D352" s="22" t="s">
        <v>561</v>
      </c>
      <c r="E352" s="22" t="s">
        <v>177</v>
      </c>
      <c r="F352" s="180"/>
      <c r="G352" s="41">
        <v>40814</v>
      </c>
      <c r="H352" s="25" t="s">
        <v>28</v>
      </c>
      <c r="I352" s="26" t="s">
        <v>29</v>
      </c>
      <c r="J352" s="43" t="s">
        <v>78</v>
      </c>
      <c r="K352" s="25">
        <v>7</v>
      </c>
      <c r="L352" s="204"/>
      <c r="M352" s="205"/>
      <c r="N352" s="205"/>
      <c r="O352" s="205"/>
      <c r="P352" s="42"/>
      <c r="Q352" s="23">
        <f t="shared" si="11"/>
        <v>0</v>
      </c>
      <c r="R352" s="23"/>
      <c r="S352" s="22" t="s">
        <v>870</v>
      </c>
      <c r="T352" s="27" t="s">
        <v>32</v>
      </c>
      <c r="U352" s="43" t="s">
        <v>78</v>
      </c>
      <c r="V352" s="3"/>
      <c r="W352" s="3"/>
      <c r="X352" s="3"/>
      <c r="Y352" s="3"/>
      <c r="Z352" s="3"/>
      <c r="AA352" s="3"/>
      <c r="AB352" s="3"/>
      <c r="AC352" s="3"/>
      <c r="AD352" s="3"/>
      <c r="AE352" s="3"/>
    </row>
    <row r="353" spans="1:31" ht="15.75" customHeight="1">
      <c r="A353" s="63">
        <v>342</v>
      </c>
      <c r="B353" s="173" t="s">
        <v>24</v>
      </c>
      <c r="C353" s="175" t="s">
        <v>918</v>
      </c>
      <c r="D353" s="175" t="s">
        <v>919</v>
      </c>
      <c r="E353" s="175" t="s">
        <v>920</v>
      </c>
      <c r="F353" s="178"/>
      <c r="G353" s="198">
        <v>40790</v>
      </c>
      <c r="H353" s="178" t="s">
        <v>28</v>
      </c>
      <c r="I353" s="183" t="s">
        <v>29</v>
      </c>
      <c r="J353" s="177" t="s">
        <v>390</v>
      </c>
      <c r="K353" s="42">
        <v>7</v>
      </c>
      <c r="L353" s="203"/>
      <c r="M353" s="203"/>
      <c r="N353" s="203"/>
      <c r="O353" s="203"/>
      <c r="P353" s="186"/>
      <c r="Q353" s="23">
        <f t="shared" si="11"/>
        <v>0</v>
      </c>
      <c r="R353" s="190"/>
      <c r="S353" s="185" t="s">
        <v>391</v>
      </c>
      <c r="T353" s="191" t="s">
        <v>32</v>
      </c>
      <c r="U353" s="185" t="s">
        <v>390</v>
      </c>
      <c r="V353" s="3"/>
      <c r="W353" s="3"/>
      <c r="X353" s="3"/>
      <c r="Y353" s="3"/>
      <c r="Z353" s="3"/>
      <c r="AA353" s="3"/>
      <c r="AB353" s="3"/>
      <c r="AC353" s="3"/>
      <c r="AD353" s="3"/>
      <c r="AE353" s="3"/>
    </row>
    <row r="354" spans="1:31" ht="15.75" customHeight="1">
      <c r="A354" s="63">
        <v>343</v>
      </c>
      <c r="B354" s="173" t="s">
        <v>24</v>
      </c>
      <c r="C354" s="177" t="s">
        <v>921</v>
      </c>
      <c r="D354" s="177" t="s">
        <v>922</v>
      </c>
      <c r="E354" s="177" t="s">
        <v>710</v>
      </c>
      <c r="F354" s="179"/>
      <c r="G354" s="181">
        <v>40720</v>
      </c>
      <c r="H354" s="182" t="s">
        <v>28</v>
      </c>
      <c r="I354" s="184" t="s">
        <v>29</v>
      </c>
      <c r="J354" s="185" t="s">
        <v>78</v>
      </c>
      <c r="K354" s="42">
        <v>7</v>
      </c>
      <c r="L354" s="203">
        <v>0</v>
      </c>
      <c r="M354" s="203" t="s">
        <v>58</v>
      </c>
      <c r="N354" s="203" t="s">
        <v>58</v>
      </c>
      <c r="O354" s="203">
        <v>0</v>
      </c>
      <c r="P354" s="187"/>
      <c r="Q354" s="189">
        <f t="shared" si="11"/>
        <v>0</v>
      </c>
      <c r="R354" s="182"/>
      <c r="S354" s="185" t="s">
        <v>249</v>
      </c>
      <c r="T354" s="191" t="s">
        <v>32</v>
      </c>
      <c r="U354" s="185" t="s">
        <v>78</v>
      </c>
      <c r="V354" s="3"/>
      <c r="W354" s="3"/>
      <c r="X354" s="3"/>
      <c r="Y354" s="3"/>
      <c r="Z354" s="3"/>
      <c r="AA354" s="3"/>
      <c r="AB354" s="3"/>
      <c r="AC354" s="3"/>
      <c r="AD354" s="3"/>
      <c r="AE354" s="3"/>
    </row>
    <row r="355" spans="1:31" ht="15.75" customHeight="1">
      <c r="A355" s="3"/>
      <c r="B355" s="3"/>
      <c r="C355" s="3"/>
      <c r="D355" s="3"/>
      <c r="E355" s="3"/>
      <c r="F355" s="94"/>
      <c r="G355" s="192"/>
      <c r="H355" s="3"/>
      <c r="I355" s="3"/>
      <c r="J355" s="3"/>
      <c r="K355" s="3"/>
      <c r="L355" s="93"/>
      <c r="M355" s="93"/>
      <c r="N355" s="93"/>
      <c r="O355" s="93"/>
      <c r="P355" s="93"/>
      <c r="Q355" s="95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</row>
    <row r="356" spans="1:31" ht="15.75" customHeight="1">
      <c r="A356" s="3"/>
      <c r="B356" s="3"/>
      <c r="C356" s="3"/>
      <c r="D356" s="3"/>
      <c r="E356" s="3"/>
      <c r="F356" s="94"/>
      <c r="G356" s="192"/>
      <c r="H356" s="3"/>
      <c r="I356" s="3"/>
      <c r="J356" s="3"/>
      <c r="K356" s="3"/>
      <c r="L356" s="93"/>
      <c r="M356" s="93"/>
      <c r="N356" s="93"/>
      <c r="O356" s="93"/>
      <c r="P356" s="93"/>
      <c r="Q356" s="95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</row>
    <row r="357" spans="1:31" ht="15.75" customHeight="1">
      <c r="A357" s="3"/>
      <c r="B357" s="3"/>
      <c r="C357" s="3"/>
      <c r="D357" s="3"/>
      <c r="E357" s="3"/>
      <c r="F357" s="94"/>
      <c r="G357" s="192"/>
      <c r="H357" s="3"/>
      <c r="I357" s="3"/>
      <c r="J357" s="3"/>
      <c r="K357" s="3"/>
      <c r="L357" s="93"/>
      <c r="M357" s="93"/>
      <c r="N357" s="93"/>
      <c r="O357" s="93"/>
      <c r="P357" s="93"/>
      <c r="Q357" s="95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</row>
    <row r="358" spans="1:31" ht="15.75" customHeight="1">
      <c r="A358" s="3"/>
      <c r="B358" s="3"/>
      <c r="C358" s="3"/>
      <c r="D358" s="3"/>
      <c r="E358" s="3"/>
      <c r="F358" s="94"/>
      <c r="G358" s="192"/>
      <c r="H358" s="3"/>
      <c r="I358" s="3"/>
      <c r="J358" s="3"/>
      <c r="K358" s="3"/>
      <c r="L358" s="93"/>
      <c r="M358" s="93"/>
      <c r="N358" s="93"/>
      <c r="O358" s="93"/>
      <c r="P358" s="93"/>
      <c r="Q358" s="95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</row>
    <row r="359" spans="1:31" ht="15.75" customHeight="1">
      <c r="A359" s="3"/>
      <c r="B359" s="3"/>
      <c r="C359" s="3"/>
      <c r="D359" s="3"/>
      <c r="E359" s="3"/>
      <c r="F359" s="94"/>
      <c r="G359" s="192"/>
      <c r="H359" s="3"/>
      <c r="I359" s="3"/>
      <c r="J359" s="3"/>
      <c r="K359" s="3"/>
      <c r="L359" s="93"/>
      <c r="M359" s="93"/>
      <c r="N359" s="93"/>
      <c r="O359" s="93"/>
      <c r="P359" s="93"/>
      <c r="Q359" s="95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</row>
    <row r="360" spans="1:31" ht="15.75" customHeight="1">
      <c r="A360" s="3"/>
      <c r="B360" s="3"/>
      <c r="C360" s="3"/>
      <c r="D360" s="3"/>
      <c r="E360" s="3"/>
      <c r="F360" s="94"/>
      <c r="G360" s="192"/>
      <c r="H360" s="3"/>
      <c r="I360" s="3"/>
      <c r="J360" s="3"/>
      <c r="K360" s="3"/>
      <c r="L360" s="93"/>
      <c r="M360" s="93"/>
      <c r="N360" s="93"/>
      <c r="O360" s="93"/>
      <c r="P360" s="93"/>
      <c r="Q360" s="95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</row>
    <row r="361" spans="1:31" ht="15.75" customHeight="1">
      <c r="A361" s="3"/>
      <c r="B361" s="3"/>
      <c r="C361" s="3"/>
      <c r="D361" s="3"/>
      <c r="E361" s="3"/>
      <c r="F361" s="94"/>
      <c r="G361" s="192"/>
      <c r="H361" s="3"/>
      <c r="I361" s="3"/>
      <c r="J361" s="3"/>
      <c r="K361" s="3"/>
      <c r="L361" s="93"/>
      <c r="M361" s="93"/>
      <c r="N361" s="93"/>
      <c r="O361" s="93"/>
      <c r="P361" s="93"/>
      <c r="Q361" s="95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</row>
    <row r="362" spans="1:31" ht="15.75" customHeight="1">
      <c r="A362" s="3"/>
      <c r="B362" s="3"/>
      <c r="C362" s="3"/>
      <c r="D362" s="3"/>
      <c r="E362" s="3"/>
      <c r="F362" s="94"/>
      <c r="G362" s="192"/>
      <c r="H362" s="3"/>
      <c r="I362" s="3"/>
      <c r="J362" s="3"/>
      <c r="K362" s="3"/>
      <c r="L362" s="93"/>
      <c r="M362" s="93"/>
      <c r="N362" s="93"/>
      <c r="O362" s="93"/>
      <c r="P362" s="93"/>
      <c r="Q362" s="95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</row>
    <row r="363" spans="1:31" ht="15.75" customHeight="1">
      <c r="A363" s="3"/>
      <c r="B363" s="3"/>
      <c r="C363" s="3"/>
      <c r="D363" s="3"/>
      <c r="E363" s="3"/>
      <c r="F363" s="94"/>
      <c r="G363" s="192"/>
      <c r="H363" s="3"/>
      <c r="I363" s="3"/>
      <c r="J363" s="3"/>
      <c r="K363" s="3"/>
      <c r="L363" s="93"/>
      <c r="M363" s="93"/>
      <c r="N363" s="93"/>
      <c r="O363" s="93"/>
      <c r="P363" s="93"/>
      <c r="Q363" s="95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</row>
    <row r="364" spans="1:31" ht="15.75" customHeight="1">
      <c r="A364" s="3"/>
      <c r="B364" s="3"/>
      <c r="C364" s="3"/>
      <c r="D364" s="3"/>
      <c r="E364" s="3"/>
      <c r="F364" s="94"/>
      <c r="G364" s="192"/>
      <c r="H364" s="3"/>
      <c r="I364" s="3"/>
      <c r="J364" s="3"/>
      <c r="K364" s="3"/>
      <c r="L364" s="93"/>
      <c r="M364" s="93"/>
      <c r="N364" s="93"/>
      <c r="O364" s="93"/>
      <c r="P364" s="93"/>
      <c r="Q364" s="95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</row>
    <row r="365" spans="1:31" ht="15.75" customHeight="1">
      <c r="A365" s="3"/>
      <c r="B365" s="3"/>
      <c r="C365" s="3"/>
      <c r="D365" s="3"/>
      <c r="E365" s="3"/>
      <c r="F365" s="94"/>
      <c r="G365" s="192"/>
      <c r="H365" s="3"/>
      <c r="I365" s="3"/>
      <c r="J365" s="3"/>
      <c r="K365" s="3"/>
      <c r="L365" s="93"/>
      <c r="M365" s="93"/>
      <c r="N365" s="93"/>
      <c r="O365" s="93"/>
      <c r="P365" s="93"/>
      <c r="Q365" s="95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</row>
    <row r="366" spans="1:31" ht="15.75" customHeight="1">
      <c r="A366" s="3"/>
      <c r="B366" s="3"/>
      <c r="C366" s="3"/>
      <c r="D366" s="3"/>
      <c r="E366" s="3"/>
      <c r="F366" s="94"/>
      <c r="G366" s="192"/>
      <c r="H366" s="3"/>
      <c r="I366" s="3"/>
      <c r="J366" s="3"/>
      <c r="K366" s="3"/>
      <c r="L366" s="93"/>
      <c r="M366" s="93"/>
      <c r="N366" s="93"/>
      <c r="O366" s="93"/>
      <c r="P366" s="93"/>
      <c r="Q366" s="95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</row>
    <row r="367" spans="1:31" ht="15.75" customHeight="1">
      <c r="A367" s="3"/>
      <c r="B367" s="3"/>
      <c r="C367" s="3"/>
      <c r="D367" s="3"/>
      <c r="E367" s="3"/>
      <c r="F367" s="94"/>
      <c r="G367" s="192"/>
      <c r="H367" s="3"/>
      <c r="I367" s="3"/>
      <c r="J367" s="3"/>
      <c r="K367" s="3"/>
      <c r="L367" s="93"/>
      <c r="M367" s="93"/>
      <c r="N367" s="93"/>
      <c r="O367" s="93"/>
      <c r="P367" s="93"/>
      <c r="Q367" s="95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</row>
    <row r="368" spans="1:31" ht="15.75" customHeight="1">
      <c r="A368" s="3"/>
      <c r="B368" s="3"/>
      <c r="C368" s="3"/>
      <c r="D368" s="3"/>
      <c r="E368" s="3"/>
      <c r="F368" s="94"/>
      <c r="G368" s="192"/>
      <c r="H368" s="3"/>
      <c r="I368" s="3"/>
      <c r="J368" s="3"/>
      <c r="K368" s="3"/>
      <c r="L368" s="93"/>
      <c r="M368" s="93"/>
      <c r="N368" s="93"/>
      <c r="O368" s="93"/>
      <c r="P368" s="93"/>
      <c r="Q368" s="95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</row>
    <row r="369" spans="1:31" ht="15.75" customHeight="1">
      <c r="A369" s="3"/>
      <c r="B369" s="3"/>
      <c r="C369" s="3"/>
      <c r="D369" s="3"/>
      <c r="E369" s="3"/>
      <c r="F369" s="94"/>
      <c r="G369" s="192"/>
      <c r="H369" s="3"/>
      <c r="I369" s="3"/>
      <c r="J369" s="3"/>
      <c r="K369" s="3"/>
      <c r="L369" s="93"/>
      <c r="M369" s="93"/>
      <c r="N369" s="93"/>
      <c r="O369" s="93"/>
      <c r="P369" s="93"/>
      <c r="Q369" s="95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</row>
    <row r="370" spans="1:31" ht="15.75" customHeight="1">
      <c r="A370" s="3"/>
      <c r="B370" s="3"/>
      <c r="C370" s="3"/>
      <c r="D370" s="3"/>
      <c r="E370" s="3"/>
      <c r="F370" s="94"/>
      <c r="G370" s="192"/>
      <c r="H370" s="3"/>
      <c r="I370" s="3"/>
      <c r="J370" s="3"/>
      <c r="K370" s="3"/>
      <c r="L370" s="93"/>
      <c r="M370" s="93"/>
      <c r="N370" s="93"/>
      <c r="O370" s="93"/>
      <c r="P370" s="93"/>
      <c r="Q370" s="95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</row>
    <row r="371" spans="1:31" ht="15.75" customHeight="1">
      <c r="A371" s="3"/>
      <c r="B371" s="3"/>
      <c r="C371" s="3"/>
      <c r="D371" s="3"/>
      <c r="E371" s="3"/>
      <c r="F371" s="94"/>
      <c r="G371" s="192"/>
      <c r="H371" s="3"/>
      <c r="I371" s="3"/>
      <c r="J371" s="3"/>
      <c r="K371" s="3"/>
      <c r="L371" s="93"/>
      <c r="M371" s="93"/>
      <c r="N371" s="93"/>
      <c r="O371" s="93"/>
      <c r="P371" s="93"/>
      <c r="Q371" s="95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</row>
    <row r="372" spans="1:31" ht="15.75" customHeight="1">
      <c r="A372" s="3"/>
      <c r="B372" s="3"/>
      <c r="C372" s="3"/>
      <c r="D372" s="3"/>
      <c r="E372" s="3"/>
      <c r="F372" s="94"/>
      <c r="G372" s="192"/>
      <c r="H372" s="3"/>
      <c r="I372" s="3"/>
      <c r="J372" s="3"/>
      <c r="K372" s="3"/>
      <c r="L372" s="93"/>
      <c r="M372" s="93"/>
      <c r="N372" s="93"/>
      <c r="O372" s="93"/>
      <c r="P372" s="93"/>
      <c r="Q372" s="95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</row>
    <row r="373" spans="1:31" ht="15.75" customHeight="1">
      <c r="A373" s="3"/>
      <c r="B373" s="3"/>
      <c r="C373" s="3"/>
      <c r="D373" s="3"/>
      <c r="E373" s="3"/>
      <c r="F373" s="94"/>
      <c r="G373" s="192"/>
      <c r="H373" s="3"/>
      <c r="I373" s="3"/>
      <c r="J373" s="3"/>
      <c r="K373" s="3"/>
      <c r="L373" s="93"/>
      <c r="M373" s="93"/>
      <c r="N373" s="93"/>
      <c r="O373" s="93"/>
      <c r="P373" s="93"/>
      <c r="Q373" s="95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</row>
    <row r="374" spans="1:31" ht="15.75" customHeight="1">
      <c r="A374" s="3"/>
      <c r="B374" s="3"/>
      <c r="C374" s="3"/>
      <c r="D374" s="3"/>
      <c r="E374" s="3"/>
      <c r="F374" s="94"/>
      <c r="G374" s="192"/>
      <c r="H374" s="3"/>
      <c r="I374" s="3"/>
      <c r="J374" s="3"/>
      <c r="K374" s="3"/>
      <c r="L374" s="93"/>
      <c r="M374" s="93"/>
      <c r="N374" s="93"/>
      <c r="O374" s="93"/>
      <c r="P374" s="93"/>
      <c r="Q374" s="95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</row>
    <row r="375" spans="1:31" ht="15.75" customHeight="1">
      <c r="A375" s="3"/>
      <c r="B375" s="3"/>
      <c r="C375" s="3"/>
      <c r="D375" s="3"/>
      <c r="E375" s="3"/>
      <c r="F375" s="94"/>
      <c r="G375" s="192"/>
      <c r="H375" s="3"/>
      <c r="I375" s="3"/>
      <c r="J375" s="3"/>
      <c r="K375" s="3"/>
      <c r="L375" s="93"/>
      <c r="M375" s="93"/>
      <c r="N375" s="93"/>
      <c r="O375" s="93"/>
      <c r="P375" s="93"/>
      <c r="Q375" s="95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</row>
    <row r="376" spans="1:31" ht="15.75" customHeight="1">
      <c r="A376" s="3"/>
      <c r="B376" s="3"/>
      <c r="C376" s="3"/>
      <c r="D376" s="3"/>
      <c r="E376" s="3"/>
      <c r="F376" s="94"/>
      <c r="G376" s="192"/>
      <c r="H376" s="3"/>
      <c r="I376" s="3"/>
      <c r="J376" s="3"/>
      <c r="K376" s="3"/>
      <c r="L376" s="93"/>
      <c r="M376" s="93"/>
      <c r="N376" s="93"/>
      <c r="O376" s="93"/>
      <c r="P376" s="93"/>
      <c r="Q376" s="95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</row>
    <row r="377" spans="1:31" ht="15.75" customHeight="1">
      <c r="A377" s="3"/>
      <c r="B377" s="3"/>
      <c r="C377" s="3"/>
      <c r="D377" s="3"/>
      <c r="E377" s="3"/>
      <c r="F377" s="94"/>
      <c r="G377" s="192"/>
      <c r="H377" s="3"/>
      <c r="I377" s="3"/>
      <c r="J377" s="3"/>
      <c r="K377" s="3"/>
      <c r="L377" s="93"/>
      <c r="M377" s="93"/>
      <c r="N377" s="93"/>
      <c r="O377" s="93"/>
      <c r="P377" s="93"/>
      <c r="Q377" s="95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</row>
    <row r="378" spans="1:31" ht="15.75" customHeight="1">
      <c r="A378" s="3"/>
      <c r="B378" s="3"/>
      <c r="C378" s="3"/>
      <c r="D378" s="3"/>
      <c r="E378" s="3"/>
      <c r="F378" s="94"/>
      <c r="G378" s="192"/>
      <c r="H378" s="3"/>
      <c r="I378" s="3"/>
      <c r="J378" s="3"/>
      <c r="K378" s="3"/>
      <c r="L378" s="93"/>
      <c r="M378" s="93"/>
      <c r="N378" s="93"/>
      <c r="O378" s="93"/>
      <c r="P378" s="93"/>
      <c r="Q378" s="95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</row>
    <row r="379" spans="1:31" ht="15.75" customHeight="1">
      <c r="A379" s="3"/>
      <c r="B379" s="3"/>
      <c r="C379" s="3"/>
      <c r="D379" s="3"/>
      <c r="E379" s="3"/>
      <c r="F379" s="94"/>
      <c r="G379" s="192"/>
      <c r="H379" s="3"/>
      <c r="I379" s="3"/>
      <c r="J379" s="3"/>
      <c r="K379" s="3"/>
      <c r="L379" s="93"/>
      <c r="M379" s="93"/>
      <c r="N379" s="93"/>
      <c r="O379" s="93"/>
      <c r="P379" s="93"/>
      <c r="Q379" s="95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</row>
    <row r="380" spans="1:31" ht="15.75" customHeight="1">
      <c r="A380" s="3"/>
      <c r="B380" s="3"/>
      <c r="C380" s="3"/>
      <c r="D380" s="3"/>
      <c r="E380" s="3"/>
      <c r="F380" s="94"/>
      <c r="G380" s="192"/>
      <c r="H380" s="3"/>
      <c r="I380" s="3"/>
      <c r="J380" s="3"/>
      <c r="K380" s="3"/>
      <c r="L380" s="93"/>
      <c r="M380" s="93"/>
      <c r="N380" s="93"/>
      <c r="O380" s="93"/>
      <c r="P380" s="93"/>
      <c r="Q380" s="95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</row>
    <row r="381" spans="1:31" ht="15.75" customHeight="1">
      <c r="A381" s="3"/>
      <c r="B381" s="3"/>
      <c r="C381" s="3"/>
      <c r="D381" s="3"/>
      <c r="E381" s="3"/>
      <c r="F381" s="94"/>
      <c r="G381" s="192"/>
      <c r="H381" s="3"/>
      <c r="I381" s="3"/>
      <c r="J381" s="3"/>
      <c r="K381" s="3"/>
      <c r="L381" s="93"/>
      <c r="M381" s="93"/>
      <c r="N381" s="93"/>
      <c r="O381" s="93"/>
      <c r="P381" s="93"/>
      <c r="Q381" s="95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</row>
    <row r="382" spans="1:31" ht="15.75" customHeight="1">
      <c r="A382" s="3"/>
      <c r="B382" s="3"/>
      <c r="C382" s="3"/>
      <c r="D382" s="3"/>
      <c r="E382" s="3"/>
      <c r="F382" s="94"/>
      <c r="G382" s="192"/>
      <c r="H382" s="3"/>
      <c r="I382" s="3"/>
      <c r="J382" s="3"/>
      <c r="K382" s="3"/>
      <c r="L382" s="93"/>
      <c r="M382" s="93"/>
      <c r="N382" s="93"/>
      <c r="O382" s="93"/>
      <c r="P382" s="93"/>
      <c r="Q382" s="95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</row>
    <row r="383" spans="1:31" ht="15.75" customHeight="1">
      <c r="A383" s="3"/>
      <c r="B383" s="3"/>
      <c r="C383" s="3"/>
      <c r="D383" s="3"/>
      <c r="E383" s="3"/>
      <c r="F383" s="94"/>
      <c r="G383" s="192"/>
      <c r="H383" s="3"/>
      <c r="I383" s="3"/>
      <c r="J383" s="3"/>
      <c r="K383" s="3"/>
      <c r="L383" s="93"/>
      <c r="M383" s="93"/>
      <c r="N383" s="93"/>
      <c r="O383" s="93"/>
      <c r="P383" s="93"/>
      <c r="Q383" s="95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</row>
    <row r="384" spans="1:31" ht="15.75" customHeight="1">
      <c r="A384" s="3"/>
      <c r="B384" s="3"/>
      <c r="C384" s="3"/>
      <c r="D384" s="3"/>
      <c r="E384" s="3"/>
      <c r="F384" s="94"/>
      <c r="G384" s="192"/>
      <c r="H384" s="3"/>
      <c r="I384" s="3"/>
      <c r="J384" s="3"/>
      <c r="K384" s="3"/>
      <c r="L384" s="93"/>
      <c r="M384" s="93"/>
      <c r="N384" s="93"/>
      <c r="O384" s="93"/>
      <c r="P384" s="93"/>
      <c r="Q384" s="95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</row>
    <row r="385" spans="1:31" ht="15.75" customHeight="1">
      <c r="A385" s="3"/>
      <c r="B385" s="3"/>
      <c r="C385" s="3"/>
      <c r="D385" s="3"/>
      <c r="E385" s="3"/>
      <c r="F385" s="94"/>
      <c r="G385" s="192"/>
      <c r="H385" s="3"/>
      <c r="I385" s="3"/>
      <c r="J385" s="3"/>
      <c r="K385" s="3"/>
      <c r="L385" s="93"/>
      <c r="M385" s="93"/>
      <c r="N385" s="93"/>
      <c r="O385" s="93"/>
      <c r="P385" s="93"/>
      <c r="Q385" s="95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</row>
    <row r="386" spans="1:31" ht="15.75" customHeight="1">
      <c r="A386" s="3"/>
      <c r="B386" s="3"/>
      <c r="C386" s="3"/>
      <c r="D386" s="3"/>
      <c r="E386" s="3"/>
      <c r="F386" s="94"/>
      <c r="G386" s="192"/>
      <c r="H386" s="3"/>
      <c r="I386" s="3"/>
      <c r="J386" s="3"/>
      <c r="K386" s="3"/>
      <c r="L386" s="93"/>
      <c r="M386" s="93"/>
      <c r="N386" s="93"/>
      <c r="O386" s="93"/>
      <c r="P386" s="93"/>
      <c r="Q386" s="95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</row>
    <row r="387" spans="1:31" ht="15.75" customHeight="1">
      <c r="A387" s="3"/>
      <c r="B387" s="3"/>
      <c r="C387" s="3"/>
      <c r="D387" s="3"/>
      <c r="E387" s="3"/>
      <c r="F387" s="94"/>
      <c r="G387" s="192"/>
      <c r="H387" s="3"/>
      <c r="I387" s="3"/>
      <c r="J387" s="3"/>
      <c r="K387" s="3"/>
      <c r="L387" s="93"/>
      <c r="M387" s="93"/>
      <c r="N387" s="93"/>
      <c r="O387" s="93"/>
      <c r="P387" s="93"/>
      <c r="Q387" s="95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</row>
    <row r="388" spans="1:31" ht="15.75" customHeight="1">
      <c r="A388" s="3"/>
      <c r="B388" s="3"/>
      <c r="C388" s="3"/>
      <c r="D388" s="3"/>
      <c r="E388" s="3"/>
      <c r="F388" s="94"/>
      <c r="G388" s="192"/>
      <c r="H388" s="3"/>
      <c r="I388" s="3"/>
      <c r="J388" s="3"/>
      <c r="K388" s="3"/>
      <c r="L388" s="93"/>
      <c r="M388" s="93"/>
      <c r="N388" s="93"/>
      <c r="O388" s="93"/>
      <c r="P388" s="93"/>
      <c r="Q388" s="95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</row>
    <row r="389" spans="1:31" ht="15.75" customHeight="1">
      <c r="A389" s="3"/>
      <c r="B389" s="3"/>
      <c r="C389" s="3"/>
      <c r="D389" s="3"/>
      <c r="E389" s="3"/>
      <c r="F389" s="94"/>
      <c r="G389" s="192"/>
      <c r="H389" s="3"/>
      <c r="I389" s="3"/>
      <c r="J389" s="3"/>
      <c r="K389" s="3"/>
      <c r="L389" s="93"/>
      <c r="M389" s="93"/>
      <c r="N389" s="93"/>
      <c r="O389" s="93"/>
      <c r="P389" s="93"/>
      <c r="Q389" s="95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</row>
    <row r="390" spans="1:31" ht="15.75" customHeight="1">
      <c r="A390" s="3"/>
      <c r="B390" s="3"/>
      <c r="C390" s="3"/>
      <c r="D390" s="3"/>
      <c r="E390" s="3"/>
      <c r="F390" s="94"/>
      <c r="G390" s="192"/>
      <c r="H390" s="3"/>
      <c r="I390" s="3"/>
      <c r="J390" s="3"/>
      <c r="K390" s="3"/>
      <c r="L390" s="93"/>
      <c r="M390" s="93"/>
      <c r="N390" s="93"/>
      <c r="O390" s="93"/>
      <c r="P390" s="93"/>
      <c r="Q390" s="95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</row>
    <row r="391" spans="1:31" ht="15.75" customHeight="1">
      <c r="A391" s="3"/>
      <c r="B391" s="3"/>
      <c r="C391" s="3"/>
      <c r="D391" s="3"/>
      <c r="E391" s="3"/>
      <c r="F391" s="94"/>
      <c r="G391" s="192"/>
      <c r="H391" s="3"/>
      <c r="I391" s="3"/>
      <c r="J391" s="3"/>
      <c r="K391" s="3"/>
      <c r="L391" s="93"/>
      <c r="M391" s="93"/>
      <c r="N391" s="93"/>
      <c r="O391" s="93"/>
      <c r="P391" s="93"/>
      <c r="Q391" s="95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</row>
    <row r="392" spans="1:31" ht="15.75" customHeight="1">
      <c r="A392" s="3"/>
      <c r="B392" s="3"/>
      <c r="C392" s="3"/>
      <c r="D392" s="3"/>
      <c r="E392" s="3"/>
      <c r="F392" s="94"/>
      <c r="G392" s="192"/>
      <c r="H392" s="3"/>
      <c r="I392" s="3"/>
      <c r="J392" s="3"/>
      <c r="K392" s="3"/>
      <c r="L392" s="93"/>
      <c r="M392" s="93"/>
      <c r="N392" s="93"/>
      <c r="O392" s="93"/>
      <c r="P392" s="93"/>
      <c r="Q392" s="95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</row>
    <row r="393" spans="1:31" ht="15.75" customHeight="1">
      <c r="A393" s="3"/>
      <c r="B393" s="3"/>
      <c r="C393" s="3"/>
      <c r="D393" s="3"/>
      <c r="E393" s="3"/>
      <c r="F393" s="94"/>
      <c r="G393" s="192"/>
      <c r="H393" s="3"/>
      <c r="I393" s="3"/>
      <c r="J393" s="3"/>
      <c r="K393" s="3"/>
      <c r="L393" s="93"/>
      <c r="M393" s="93"/>
      <c r="N393" s="93"/>
      <c r="O393" s="93"/>
      <c r="P393" s="93"/>
      <c r="Q393" s="95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</row>
    <row r="394" spans="1:31" ht="15.75" customHeight="1">
      <c r="A394" s="3"/>
      <c r="B394" s="3"/>
      <c r="C394" s="3"/>
      <c r="D394" s="3"/>
      <c r="E394" s="3"/>
      <c r="F394" s="94"/>
      <c r="G394" s="192"/>
      <c r="H394" s="3"/>
      <c r="I394" s="3"/>
      <c r="J394" s="3"/>
      <c r="K394" s="3"/>
      <c r="L394" s="93"/>
      <c r="M394" s="93"/>
      <c r="N394" s="93"/>
      <c r="O394" s="93"/>
      <c r="P394" s="93"/>
      <c r="Q394" s="95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</row>
    <row r="395" spans="1:31" ht="15.75" customHeight="1">
      <c r="A395" s="3"/>
      <c r="B395" s="3"/>
      <c r="C395" s="3"/>
      <c r="D395" s="3"/>
      <c r="E395" s="3"/>
      <c r="F395" s="94"/>
      <c r="G395" s="192"/>
      <c r="H395" s="3"/>
      <c r="I395" s="3"/>
      <c r="J395" s="3"/>
      <c r="K395" s="3"/>
      <c r="L395" s="93"/>
      <c r="M395" s="93"/>
      <c r="N395" s="93"/>
      <c r="O395" s="93"/>
      <c r="P395" s="93"/>
      <c r="Q395" s="95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</row>
    <row r="396" spans="1:31" ht="15.75" customHeight="1">
      <c r="A396" s="3"/>
      <c r="B396" s="3"/>
      <c r="C396" s="3"/>
      <c r="D396" s="3"/>
      <c r="E396" s="3"/>
      <c r="F396" s="94"/>
      <c r="G396" s="192"/>
      <c r="H396" s="3"/>
      <c r="I396" s="3"/>
      <c r="J396" s="3"/>
      <c r="K396" s="3"/>
      <c r="L396" s="93"/>
      <c r="M396" s="93"/>
      <c r="N396" s="93"/>
      <c r="O396" s="93"/>
      <c r="P396" s="93"/>
      <c r="Q396" s="95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</row>
    <row r="397" spans="1:31" ht="15.75" customHeight="1">
      <c r="A397" s="3"/>
      <c r="B397" s="3"/>
      <c r="C397" s="3"/>
      <c r="D397" s="3"/>
      <c r="E397" s="3"/>
      <c r="F397" s="94"/>
      <c r="G397" s="192"/>
      <c r="H397" s="3"/>
      <c r="I397" s="3"/>
      <c r="J397" s="3"/>
      <c r="K397" s="3"/>
      <c r="L397" s="93"/>
      <c r="M397" s="93"/>
      <c r="N397" s="93"/>
      <c r="O397" s="93"/>
      <c r="P397" s="93"/>
      <c r="Q397" s="95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</row>
    <row r="398" spans="1:31" ht="15.75" customHeight="1">
      <c r="A398" s="3"/>
      <c r="B398" s="3"/>
      <c r="C398" s="3"/>
      <c r="D398" s="3"/>
      <c r="E398" s="3"/>
      <c r="F398" s="94"/>
      <c r="G398" s="192"/>
      <c r="H398" s="3"/>
      <c r="I398" s="3"/>
      <c r="J398" s="3"/>
      <c r="K398" s="3"/>
      <c r="L398" s="93"/>
      <c r="M398" s="93"/>
      <c r="N398" s="93"/>
      <c r="O398" s="93"/>
      <c r="P398" s="93"/>
      <c r="Q398" s="95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</row>
    <row r="399" spans="1:31" ht="15.75" customHeight="1">
      <c r="A399" s="3"/>
      <c r="B399" s="3"/>
      <c r="C399" s="3"/>
      <c r="D399" s="3"/>
      <c r="E399" s="3"/>
      <c r="F399" s="94"/>
      <c r="G399" s="192"/>
      <c r="H399" s="3"/>
      <c r="I399" s="3"/>
      <c r="J399" s="3"/>
      <c r="K399" s="3"/>
      <c r="L399" s="93"/>
      <c r="M399" s="93"/>
      <c r="N399" s="93"/>
      <c r="O399" s="93"/>
      <c r="P399" s="93"/>
      <c r="Q399" s="95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</row>
    <row r="400" spans="1:31" ht="15.75" customHeight="1">
      <c r="A400" s="3"/>
      <c r="B400" s="3"/>
      <c r="C400" s="3"/>
      <c r="D400" s="3"/>
      <c r="E400" s="3"/>
      <c r="F400" s="94"/>
      <c r="G400" s="192"/>
      <c r="H400" s="3"/>
      <c r="I400" s="3"/>
      <c r="J400" s="3"/>
      <c r="K400" s="3"/>
      <c r="L400" s="93"/>
      <c r="M400" s="93"/>
      <c r="N400" s="93"/>
      <c r="O400" s="93"/>
      <c r="P400" s="93"/>
      <c r="Q400" s="95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</row>
    <row r="401" spans="1:31" ht="15.75" customHeight="1">
      <c r="A401" s="3"/>
      <c r="B401" s="3"/>
      <c r="C401" s="3"/>
      <c r="D401" s="3"/>
      <c r="E401" s="3"/>
      <c r="F401" s="94"/>
      <c r="G401" s="192"/>
      <c r="H401" s="3"/>
      <c r="I401" s="3"/>
      <c r="J401" s="3"/>
      <c r="K401" s="3"/>
      <c r="L401" s="93"/>
      <c r="M401" s="93"/>
      <c r="N401" s="93"/>
      <c r="O401" s="93"/>
      <c r="P401" s="93"/>
      <c r="Q401" s="95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</row>
    <row r="402" spans="1:31" ht="15.75" customHeight="1">
      <c r="A402" s="3"/>
      <c r="B402" s="3"/>
      <c r="C402" s="3"/>
      <c r="D402" s="3"/>
      <c r="E402" s="3"/>
      <c r="F402" s="94"/>
      <c r="G402" s="192"/>
      <c r="H402" s="3"/>
      <c r="I402" s="3"/>
      <c r="J402" s="3"/>
      <c r="K402" s="3"/>
      <c r="L402" s="93"/>
      <c r="M402" s="93"/>
      <c r="N402" s="93"/>
      <c r="O402" s="93"/>
      <c r="P402" s="93"/>
      <c r="Q402" s="95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</row>
    <row r="403" spans="1:31" ht="15.75" customHeight="1">
      <c r="A403" s="3"/>
      <c r="B403" s="3"/>
      <c r="C403" s="3"/>
      <c r="D403" s="3"/>
      <c r="E403" s="3"/>
      <c r="F403" s="94"/>
      <c r="G403" s="192"/>
      <c r="H403" s="3"/>
      <c r="I403" s="3"/>
      <c r="J403" s="3"/>
      <c r="K403" s="3"/>
      <c r="L403" s="93"/>
      <c r="M403" s="93"/>
      <c r="N403" s="93"/>
      <c r="O403" s="93"/>
      <c r="P403" s="93"/>
      <c r="Q403" s="95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</row>
    <row r="404" spans="1:31" ht="15.75" customHeight="1">
      <c r="A404" s="3"/>
      <c r="B404" s="3"/>
      <c r="C404" s="3"/>
      <c r="D404" s="3"/>
      <c r="E404" s="3"/>
      <c r="F404" s="94"/>
      <c r="G404" s="192"/>
      <c r="H404" s="3"/>
      <c r="I404" s="3"/>
      <c r="J404" s="3"/>
      <c r="K404" s="3"/>
      <c r="L404" s="93"/>
      <c r="M404" s="93"/>
      <c r="N404" s="93"/>
      <c r="O404" s="93"/>
      <c r="P404" s="93"/>
      <c r="Q404" s="95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</row>
    <row r="405" spans="1:31" ht="15.75" customHeight="1">
      <c r="A405" s="3"/>
      <c r="B405" s="3"/>
      <c r="C405" s="3"/>
      <c r="D405" s="3"/>
      <c r="E405" s="3"/>
      <c r="F405" s="94"/>
      <c r="G405" s="192"/>
      <c r="H405" s="3"/>
      <c r="I405" s="3"/>
      <c r="J405" s="3"/>
      <c r="K405" s="3"/>
      <c r="L405" s="93"/>
      <c r="M405" s="93"/>
      <c r="N405" s="93"/>
      <c r="O405" s="93"/>
      <c r="P405" s="93"/>
      <c r="Q405" s="95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</row>
    <row r="406" spans="1:31" ht="15.75" customHeight="1">
      <c r="A406" s="3"/>
      <c r="B406" s="3"/>
      <c r="C406" s="3"/>
      <c r="D406" s="3"/>
      <c r="E406" s="3"/>
      <c r="F406" s="94"/>
      <c r="G406" s="192"/>
      <c r="H406" s="3"/>
      <c r="I406" s="3"/>
      <c r="J406" s="3"/>
      <c r="K406" s="3"/>
      <c r="L406" s="93"/>
      <c r="M406" s="93"/>
      <c r="N406" s="93"/>
      <c r="O406" s="93"/>
      <c r="P406" s="93"/>
      <c r="Q406" s="95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</row>
    <row r="407" spans="1:31" ht="15.75" customHeight="1">
      <c r="A407" s="3"/>
      <c r="B407" s="3"/>
      <c r="C407" s="3"/>
      <c r="D407" s="3"/>
      <c r="E407" s="3"/>
      <c r="F407" s="94"/>
      <c r="G407" s="192"/>
      <c r="H407" s="3"/>
      <c r="I407" s="3"/>
      <c r="J407" s="3"/>
      <c r="K407" s="3"/>
      <c r="L407" s="93"/>
      <c r="M407" s="93"/>
      <c r="N407" s="93"/>
      <c r="O407" s="93"/>
      <c r="P407" s="93"/>
      <c r="Q407" s="95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</row>
    <row r="408" spans="1:31" ht="15.75" customHeight="1">
      <c r="A408" s="3"/>
      <c r="B408" s="3"/>
      <c r="C408" s="3"/>
      <c r="D408" s="3"/>
      <c r="E408" s="3"/>
      <c r="F408" s="94"/>
      <c r="G408" s="192"/>
      <c r="H408" s="3"/>
      <c r="I408" s="3"/>
      <c r="J408" s="3"/>
      <c r="K408" s="3"/>
      <c r="L408" s="93"/>
      <c r="M408" s="93"/>
      <c r="N408" s="93"/>
      <c r="O408" s="93"/>
      <c r="P408" s="93"/>
      <c r="Q408" s="95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</row>
    <row r="409" spans="1:31" ht="15.75" customHeight="1">
      <c r="A409" s="3"/>
      <c r="B409" s="3"/>
      <c r="C409" s="3"/>
      <c r="D409" s="3"/>
      <c r="E409" s="3"/>
      <c r="F409" s="94"/>
      <c r="G409" s="192"/>
      <c r="H409" s="3"/>
      <c r="I409" s="3"/>
      <c r="J409" s="3"/>
      <c r="K409" s="3"/>
      <c r="L409" s="93"/>
      <c r="M409" s="93"/>
      <c r="N409" s="93"/>
      <c r="O409" s="93"/>
      <c r="P409" s="93"/>
      <c r="Q409" s="95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</row>
    <row r="410" spans="1:31" ht="15.75" customHeight="1">
      <c r="A410" s="3"/>
      <c r="B410" s="3"/>
      <c r="C410" s="3"/>
      <c r="D410" s="3"/>
      <c r="E410" s="3"/>
      <c r="F410" s="94"/>
      <c r="G410" s="192"/>
      <c r="H410" s="3"/>
      <c r="I410" s="3"/>
      <c r="J410" s="3"/>
      <c r="K410" s="3"/>
      <c r="L410" s="93"/>
      <c r="M410" s="93"/>
      <c r="N410" s="93"/>
      <c r="O410" s="93"/>
      <c r="P410" s="93"/>
      <c r="Q410" s="95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</row>
    <row r="411" spans="1:31" ht="15.75" customHeight="1">
      <c r="A411" s="3"/>
      <c r="B411" s="3"/>
      <c r="C411" s="3"/>
      <c r="D411" s="3"/>
      <c r="E411" s="3"/>
      <c r="F411" s="94"/>
      <c r="G411" s="192"/>
      <c r="H411" s="3"/>
      <c r="I411" s="3"/>
      <c r="J411" s="3"/>
      <c r="K411" s="3"/>
      <c r="L411" s="93"/>
      <c r="M411" s="93"/>
      <c r="N411" s="93"/>
      <c r="O411" s="93"/>
      <c r="P411" s="93"/>
      <c r="Q411" s="95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</row>
    <row r="412" spans="1:31" ht="15.75" customHeight="1">
      <c r="A412" s="3"/>
      <c r="B412" s="3"/>
      <c r="C412" s="3"/>
      <c r="D412" s="3"/>
      <c r="E412" s="3"/>
      <c r="F412" s="94"/>
      <c r="G412" s="192"/>
      <c r="H412" s="3"/>
      <c r="I412" s="3"/>
      <c r="J412" s="3"/>
      <c r="K412" s="3"/>
      <c r="L412" s="93"/>
      <c r="M412" s="93"/>
      <c r="N412" s="93"/>
      <c r="O412" s="93"/>
      <c r="P412" s="93"/>
      <c r="Q412" s="95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</row>
    <row r="413" spans="1:31" ht="15.75" customHeight="1">
      <c r="A413" s="3"/>
      <c r="B413" s="3"/>
      <c r="C413" s="3"/>
      <c r="D413" s="3"/>
      <c r="E413" s="3"/>
      <c r="F413" s="94"/>
      <c r="G413" s="192"/>
      <c r="H413" s="3"/>
      <c r="I413" s="3"/>
      <c r="J413" s="3"/>
      <c r="K413" s="3"/>
      <c r="L413" s="93"/>
      <c r="M413" s="93"/>
      <c r="N413" s="93"/>
      <c r="O413" s="93"/>
      <c r="P413" s="93"/>
      <c r="Q413" s="95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</row>
    <row r="414" spans="1:31" ht="15.75" customHeight="1">
      <c r="A414" s="3"/>
      <c r="B414" s="3"/>
      <c r="C414" s="3"/>
      <c r="D414" s="3"/>
      <c r="E414" s="3"/>
      <c r="F414" s="94"/>
      <c r="G414" s="192"/>
      <c r="H414" s="3"/>
      <c r="I414" s="3"/>
      <c r="J414" s="3"/>
      <c r="K414" s="3"/>
      <c r="L414" s="93"/>
      <c r="M414" s="93"/>
      <c r="N414" s="93"/>
      <c r="O414" s="93"/>
      <c r="P414" s="93"/>
      <c r="Q414" s="95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</row>
    <row r="415" spans="1:31" ht="15.75" customHeight="1">
      <c r="A415" s="3"/>
      <c r="B415" s="3"/>
      <c r="C415" s="3"/>
      <c r="D415" s="3"/>
      <c r="E415" s="3"/>
      <c r="F415" s="94"/>
      <c r="G415" s="192"/>
      <c r="H415" s="3"/>
      <c r="I415" s="3"/>
      <c r="J415" s="3"/>
      <c r="K415" s="3"/>
      <c r="L415" s="93"/>
      <c r="M415" s="93"/>
      <c r="N415" s="93"/>
      <c r="O415" s="93"/>
      <c r="P415" s="93"/>
      <c r="Q415" s="95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</row>
    <row r="416" spans="1:31" ht="15.75" customHeight="1">
      <c r="A416" s="3"/>
      <c r="B416" s="3"/>
      <c r="C416" s="3"/>
      <c r="D416" s="3"/>
      <c r="E416" s="3"/>
      <c r="F416" s="94"/>
      <c r="G416" s="192"/>
      <c r="H416" s="3"/>
      <c r="I416" s="3"/>
      <c r="J416" s="3"/>
      <c r="K416" s="3"/>
      <c r="L416" s="93"/>
      <c r="M416" s="93"/>
      <c r="N416" s="93"/>
      <c r="O416" s="93"/>
      <c r="P416" s="93"/>
      <c r="Q416" s="95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</row>
    <row r="417" spans="1:31" ht="15.75" customHeight="1">
      <c r="A417" s="3"/>
      <c r="B417" s="3"/>
      <c r="C417" s="3"/>
      <c r="D417" s="3"/>
      <c r="E417" s="3"/>
      <c r="F417" s="94"/>
      <c r="G417" s="192"/>
      <c r="H417" s="3"/>
      <c r="I417" s="3"/>
      <c r="J417" s="3"/>
      <c r="K417" s="3"/>
      <c r="L417" s="93"/>
      <c r="M417" s="93"/>
      <c r="N417" s="93"/>
      <c r="O417" s="93"/>
      <c r="P417" s="93"/>
      <c r="Q417" s="95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</row>
    <row r="418" spans="1:31" ht="15.75" customHeight="1">
      <c r="A418" s="3"/>
      <c r="B418" s="3"/>
      <c r="C418" s="3"/>
      <c r="D418" s="3"/>
      <c r="E418" s="3"/>
      <c r="F418" s="94"/>
      <c r="G418" s="192"/>
      <c r="H418" s="3"/>
      <c r="I418" s="3"/>
      <c r="J418" s="3"/>
      <c r="K418" s="3"/>
      <c r="L418" s="93"/>
      <c r="M418" s="93"/>
      <c r="N418" s="93"/>
      <c r="O418" s="93"/>
      <c r="P418" s="93"/>
      <c r="Q418" s="95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</row>
    <row r="419" spans="1:31" ht="15.75" customHeight="1">
      <c r="A419" s="3"/>
      <c r="B419" s="3"/>
      <c r="C419" s="3"/>
      <c r="D419" s="3"/>
      <c r="E419" s="3"/>
      <c r="F419" s="94"/>
      <c r="G419" s="192"/>
      <c r="H419" s="3"/>
      <c r="I419" s="3"/>
      <c r="J419" s="3"/>
      <c r="K419" s="3"/>
      <c r="L419" s="93"/>
      <c r="M419" s="93"/>
      <c r="N419" s="93"/>
      <c r="O419" s="93"/>
      <c r="P419" s="93"/>
      <c r="Q419" s="95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</row>
    <row r="420" spans="1:31" ht="15.75" customHeight="1">
      <c r="A420" s="3"/>
      <c r="B420" s="3"/>
      <c r="C420" s="3"/>
      <c r="D420" s="3"/>
      <c r="E420" s="3"/>
      <c r="F420" s="94"/>
      <c r="G420" s="192"/>
      <c r="H420" s="3"/>
      <c r="I420" s="3"/>
      <c r="J420" s="3"/>
      <c r="K420" s="3"/>
      <c r="L420" s="93"/>
      <c r="M420" s="93"/>
      <c r="N420" s="93"/>
      <c r="O420" s="93"/>
      <c r="P420" s="93"/>
      <c r="Q420" s="95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</row>
    <row r="421" spans="1:31" ht="15.75" customHeight="1">
      <c r="A421" s="3"/>
      <c r="B421" s="3"/>
      <c r="C421" s="3"/>
      <c r="D421" s="3"/>
      <c r="E421" s="3"/>
      <c r="F421" s="94"/>
      <c r="G421" s="192"/>
      <c r="H421" s="3"/>
      <c r="I421" s="3"/>
      <c r="J421" s="3"/>
      <c r="K421" s="3"/>
      <c r="L421" s="93"/>
      <c r="M421" s="93"/>
      <c r="N421" s="93"/>
      <c r="O421" s="93"/>
      <c r="P421" s="93"/>
      <c r="Q421" s="95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</row>
    <row r="422" spans="1:31" ht="15.75" customHeight="1">
      <c r="A422" s="3"/>
      <c r="B422" s="3"/>
      <c r="C422" s="3"/>
      <c r="D422" s="3"/>
      <c r="E422" s="3"/>
      <c r="F422" s="94"/>
      <c r="G422" s="192"/>
      <c r="H422" s="3"/>
      <c r="I422" s="3"/>
      <c r="J422" s="3"/>
      <c r="K422" s="3"/>
      <c r="L422" s="93"/>
      <c r="M422" s="93"/>
      <c r="N422" s="93"/>
      <c r="O422" s="93"/>
      <c r="P422" s="93"/>
      <c r="Q422" s="95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</row>
    <row r="423" spans="1:31" ht="15.75" customHeight="1">
      <c r="A423" s="3"/>
      <c r="B423" s="3"/>
      <c r="C423" s="3"/>
      <c r="D423" s="3"/>
      <c r="E423" s="3"/>
      <c r="F423" s="94"/>
      <c r="G423" s="192"/>
      <c r="H423" s="3"/>
      <c r="I423" s="3"/>
      <c r="J423" s="3"/>
      <c r="K423" s="3"/>
      <c r="L423" s="93"/>
      <c r="M423" s="93"/>
      <c r="N423" s="93"/>
      <c r="O423" s="93"/>
      <c r="P423" s="93"/>
      <c r="Q423" s="95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</row>
    <row r="424" spans="1:31" ht="15.75" customHeight="1">
      <c r="A424" s="3"/>
      <c r="B424" s="3"/>
      <c r="C424" s="3"/>
      <c r="D424" s="3"/>
      <c r="E424" s="3"/>
      <c r="F424" s="94"/>
      <c r="G424" s="192"/>
      <c r="H424" s="3"/>
      <c r="I424" s="3"/>
      <c r="J424" s="3"/>
      <c r="K424" s="3"/>
      <c r="L424" s="93"/>
      <c r="M424" s="93"/>
      <c r="N424" s="93"/>
      <c r="O424" s="93"/>
      <c r="P424" s="93"/>
      <c r="Q424" s="95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</row>
    <row r="425" spans="1:31" ht="15.75" customHeight="1">
      <c r="A425" s="3"/>
      <c r="B425" s="3"/>
      <c r="C425" s="3"/>
      <c r="D425" s="3"/>
      <c r="E425" s="3"/>
      <c r="F425" s="94"/>
      <c r="G425" s="192"/>
      <c r="H425" s="3"/>
      <c r="I425" s="3"/>
      <c r="J425" s="3"/>
      <c r="K425" s="3"/>
      <c r="L425" s="93"/>
      <c r="M425" s="93"/>
      <c r="N425" s="93"/>
      <c r="O425" s="93"/>
      <c r="P425" s="93"/>
      <c r="Q425" s="95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</row>
    <row r="426" spans="1:31" ht="15.75" customHeight="1">
      <c r="A426" s="3"/>
      <c r="B426" s="3"/>
      <c r="C426" s="3"/>
      <c r="D426" s="3"/>
      <c r="E426" s="3"/>
      <c r="F426" s="94"/>
      <c r="G426" s="192"/>
      <c r="H426" s="3"/>
      <c r="I426" s="3"/>
      <c r="J426" s="3"/>
      <c r="K426" s="3"/>
      <c r="L426" s="93"/>
      <c r="M426" s="93"/>
      <c r="N426" s="93"/>
      <c r="O426" s="93"/>
      <c r="P426" s="93"/>
      <c r="Q426" s="95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</row>
    <row r="427" spans="1:31" ht="15.75" customHeight="1">
      <c r="A427" s="3"/>
      <c r="B427" s="3"/>
      <c r="C427" s="3"/>
      <c r="D427" s="3"/>
      <c r="E427" s="3"/>
      <c r="F427" s="94"/>
      <c r="G427" s="192"/>
      <c r="H427" s="3"/>
      <c r="I427" s="3"/>
      <c r="J427" s="3"/>
      <c r="K427" s="3"/>
      <c r="L427" s="93"/>
      <c r="M427" s="93"/>
      <c r="N427" s="93"/>
      <c r="O427" s="93"/>
      <c r="P427" s="93"/>
      <c r="Q427" s="95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</row>
    <row r="428" spans="1:31" ht="15.75" customHeight="1">
      <c r="A428" s="3"/>
      <c r="B428" s="3"/>
      <c r="C428" s="3"/>
      <c r="D428" s="3"/>
      <c r="E428" s="3"/>
      <c r="F428" s="94"/>
      <c r="G428" s="192"/>
      <c r="H428" s="3"/>
      <c r="I428" s="3"/>
      <c r="J428" s="3"/>
      <c r="K428" s="3"/>
      <c r="L428" s="93"/>
      <c r="M428" s="93"/>
      <c r="N428" s="93"/>
      <c r="O428" s="93"/>
      <c r="P428" s="93"/>
      <c r="Q428" s="95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</row>
    <row r="429" spans="1:31" ht="15.75" customHeight="1">
      <c r="A429" s="3"/>
      <c r="B429" s="3"/>
      <c r="C429" s="3"/>
      <c r="D429" s="3"/>
      <c r="E429" s="3"/>
      <c r="F429" s="94"/>
      <c r="G429" s="192"/>
      <c r="H429" s="3"/>
      <c r="I429" s="3"/>
      <c r="J429" s="3"/>
      <c r="K429" s="3"/>
      <c r="L429" s="93"/>
      <c r="M429" s="93"/>
      <c r="N429" s="93"/>
      <c r="O429" s="93"/>
      <c r="P429" s="93"/>
      <c r="Q429" s="95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</row>
    <row r="430" spans="1:31" ht="15.75" customHeight="1">
      <c r="A430" s="3"/>
      <c r="B430" s="3"/>
      <c r="C430" s="3"/>
      <c r="D430" s="3"/>
      <c r="E430" s="3"/>
      <c r="F430" s="94"/>
      <c r="G430" s="192"/>
      <c r="H430" s="3"/>
      <c r="I430" s="3"/>
      <c r="J430" s="3"/>
      <c r="K430" s="3"/>
      <c r="L430" s="93"/>
      <c r="M430" s="93"/>
      <c r="N430" s="93"/>
      <c r="O430" s="93"/>
      <c r="P430" s="93"/>
      <c r="Q430" s="95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</row>
    <row r="431" spans="1:31" ht="15.75" customHeight="1">
      <c r="A431" s="3"/>
      <c r="B431" s="3"/>
      <c r="C431" s="3"/>
      <c r="D431" s="3"/>
      <c r="E431" s="3"/>
      <c r="F431" s="94"/>
      <c r="G431" s="192"/>
      <c r="H431" s="3"/>
      <c r="I431" s="3"/>
      <c r="J431" s="3"/>
      <c r="K431" s="3"/>
      <c r="L431" s="93"/>
      <c r="M431" s="93"/>
      <c r="N431" s="93"/>
      <c r="O431" s="93"/>
      <c r="P431" s="93"/>
      <c r="Q431" s="95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</row>
    <row r="432" spans="1:31" ht="15.75" customHeight="1">
      <c r="A432" s="3"/>
      <c r="B432" s="3"/>
      <c r="C432" s="3"/>
      <c r="D432" s="3"/>
      <c r="E432" s="3"/>
      <c r="F432" s="94"/>
      <c r="G432" s="192"/>
      <c r="H432" s="3"/>
      <c r="I432" s="3"/>
      <c r="J432" s="3"/>
      <c r="K432" s="3"/>
      <c r="L432" s="93"/>
      <c r="M432" s="93"/>
      <c r="N432" s="93"/>
      <c r="O432" s="93"/>
      <c r="P432" s="93"/>
      <c r="Q432" s="95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</row>
    <row r="433" spans="1:31" ht="15.75" customHeight="1">
      <c r="A433" s="3"/>
      <c r="B433" s="3"/>
      <c r="C433" s="3"/>
      <c r="D433" s="3"/>
      <c r="E433" s="3"/>
      <c r="F433" s="94"/>
      <c r="G433" s="192"/>
      <c r="H433" s="3"/>
      <c r="I433" s="3"/>
      <c r="J433" s="3"/>
      <c r="K433" s="3"/>
      <c r="L433" s="93"/>
      <c r="M433" s="93"/>
      <c r="N433" s="93"/>
      <c r="O433" s="93"/>
      <c r="P433" s="93"/>
      <c r="Q433" s="95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</row>
    <row r="434" spans="1:31" ht="15.75" customHeight="1">
      <c r="A434" s="3"/>
      <c r="B434" s="3"/>
      <c r="C434" s="3"/>
      <c r="D434" s="3"/>
      <c r="E434" s="3"/>
      <c r="F434" s="94"/>
      <c r="G434" s="192"/>
      <c r="H434" s="3"/>
      <c r="I434" s="3"/>
      <c r="J434" s="3"/>
      <c r="K434" s="3"/>
      <c r="L434" s="93"/>
      <c r="M434" s="93"/>
      <c r="N434" s="93"/>
      <c r="O434" s="93"/>
      <c r="P434" s="93"/>
      <c r="Q434" s="95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</row>
    <row r="435" spans="1:31" ht="15.75" customHeight="1">
      <c r="A435" s="3"/>
      <c r="B435" s="3"/>
      <c r="C435" s="3"/>
      <c r="D435" s="3"/>
      <c r="E435" s="3"/>
      <c r="F435" s="94"/>
      <c r="G435" s="192"/>
      <c r="H435" s="3"/>
      <c r="I435" s="3"/>
      <c r="J435" s="3"/>
      <c r="K435" s="3"/>
      <c r="L435" s="93"/>
      <c r="M435" s="93"/>
      <c r="N435" s="93"/>
      <c r="O435" s="93"/>
      <c r="P435" s="93"/>
      <c r="Q435" s="95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</row>
    <row r="436" spans="1:31" ht="15.75" customHeight="1">
      <c r="A436" s="3"/>
      <c r="B436" s="3"/>
      <c r="C436" s="3"/>
      <c r="D436" s="3"/>
      <c r="E436" s="3"/>
      <c r="F436" s="94"/>
      <c r="G436" s="192"/>
      <c r="H436" s="3"/>
      <c r="I436" s="3"/>
      <c r="J436" s="3"/>
      <c r="K436" s="3"/>
      <c r="L436" s="93"/>
      <c r="M436" s="93"/>
      <c r="N436" s="93"/>
      <c r="O436" s="93"/>
      <c r="P436" s="93"/>
      <c r="Q436" s="95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</row>
    <row r="437" spans="1:31" ht="15.75" customHeight="1">
      <c r="A437" s="3"/>
      <c r="B437" s="3"/>
      <c r="C437" s="3"/>
      <c r="D437" s="3"/>
      <c r="E437" s="3"/>
      <c r="F437" s="94"/>
      <c r="G437" s="192"/>
      <c r="H437" s="3"/>
      <c r="I437" s="3"/>
      <c r="J437" s="3"/>
      <c r="K437" s="3"/>
      <c r="L437" s="93"/>
      <c r="M437" s="93"/>
      <c r="N437" s="93"/>
      <c r="O437" s="93"/>
      <c r="P437" s="93"/>
      <c r="Q437" s="95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</row>
    <row r="438" spans="1:31" ht="15.75" customHeight="1">
      <c r="A438" s="3"/>
      <c r="B438" s="3"/>
      <c r="C438" s="3"/>
      <c r="D438" s="3"/>
      <c r="E438" s="3"/>
      <c r="F438" s="94"/>
      <c r="G438" s="192"/>
      <c r="H438" s="3"/>
      <c r="I438" s="3"/>
      <c r="J438" s="3"/>
      <c r="K438" s="3"/>
      <c r="L438" s="93"/>
      <c r="M438" s="93"/>
      <c r="N438" s="93"/>
      <c r="O438" s="93"/>
      <c r="P438" s="93"/>
      <c r="Q438" s="95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</row>
    <row r="439" spans="1:31" ht="15.75" customHeight="1">
      <c r="A439" s="3"/>
      <c r="B439" s="3"/>
      <c r="C439" s="3"/>
      <c r="D439" s="3"/>
      <c r="E439" s="3"/>
      <c r="F439" s="94"/>
      <c r="G439" s="192"/>
      <c r="H439" s="3"/>
      <c r="I439" s="3"/>
      <c r="J439" s="3"/>
      <c r="K439" s="3"/>
      <c r="L439" s="93"/>
      <c r="M439" s="93"/>
      <c r="N439" s="93"/>
      <c r="O439" s="93"/>
      <c r="P439" s="93"/>
      <c r="Q439" s="95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</row>
    <row r="440" spans="1:31" ht="15.75" customHeight="1">
      <c r="A440" s="3"/>
      <c r="B440" s="3"/>
      <c r="C440" s="3"/>
      <c r="D440" s="3"/>
      <c r="E440" s="3"/>
      <c r="F440" s="94"/>
      <c r="G440" s="192"/>
      <c r="H440" s="3"/>
      <c r="I440" s="3"/>
      <c r="J440" s="3"/>
      <c r="K440" s="3"/>
      <c r="L440" s="93"/>
      <c r="M440" s="93"/>
      <c r="N440" s="93"/>
      <c r="O440" s="93"/>
      <c r="P440" s="93"/>
      <c r="Q440" s="95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</row>
    <row r="441" spans="1:31" ht="15.75" customHeight="1">
      <c r="A441" s="3"/>
      <c r="B441" s="3"/>
      <c r="C441" s="3"/>
      <c r="D441" s="3"/>
      <c r="E441" s="3"/>
      <c r="F441" s="94"/>
      <c r="G441" s="192"/>
      <c r="H441" s="3"/>
      <c r="I441" s="3"/>
      <c r="J441" s="3"/>
      <c r="K441" s="3"/>
      <c r="L441" s="93"/>
      <c r="M441" s="93"/>
      <c r="N441" s="93"/>
      <c r="O441" s="93"/>
      <c r="P441" s="93"/>
      <c r="Q441" s="95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</row>
    <row r="442" spans="1:31" ht="15.75" customHeight="1">
      <c r="A442" s="3"/>
      <c r="B442" s="3"/>
      <c r="C442" s="3"/>
      <c r="D442" s="3"/>
      <c r="E442" s="3"/>
      <c r="F442" s="94"/>
      <c r="G442" s="192"/>
      <c r="H442" s="3"/>
      <c r="I442" s="3"/>
      <c r="J442" s="3"/>
      <c r="K442" s="3"/>
      <c r="L442" s="93"/>
      <c r="M442" s="93"/>
      <c r="N442" s="93"/>
      <c r="O442" s="93"/>
      <c r="P442" s="93"/>
      <c r="Q442" s="95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</row>
    <row r="443" spans="1:31" ht="15.75" customHeight="1">
      <c r="A443" s="3"/>
      <c r="B443" s="3"/>
      <c r="C443" s="3"/>
      <c r="D443" s="3"/>
      <c r="E443" s="3"/>
      <c r="F443" s="94"/>
      <c r="G443" s="192"/>
      <c r="H443" s="3"/>
      <c r="I443" s="3"/>
      <c r="J443" s="3"/>
      <c r="K443" s="3"/>
      <c r="L443" s="93"/>
      <c r="M443" s="93"/>
      <c r="N443" s="93"/>
      <c r="O443" s="93"/>
      <c r="P443" s="93"/>
      <c r="Q443" s="95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</row>
    <row r="444" spans="1:31" ht="15.75" customHeight="1">
      <c r="A444" s="3"/>
      <c r="B444" s="3"/>
      <c r="C444" s="3"/>
      <c r="D444" s="3"/>
      <c r="E444" s="3"/>
      <c r="F444" s="94"/>
      <c r="G444" s="192"/>
      <c r="H444" s="3"/>
      <c r="I444" s="3"/>
      <c r="J444" s="3"/>
      <c r="K444" s="3"/>
      <c r="L444" s="93"/>
      <c r="M444" s="93"/>
      <c r="N444" s="93"/>
      <c r="O444" s="93"/>
      <c r="P444" s="93"/>
      <c r="Q444" s="95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</row>
    <row r="445" spans="1:31" ht="15.75" customHeight="1">
      <c r="A445" s="3"/>
      <c r="B445" s="3"/>
      <c r="C445" s="3"/>
      <c r="D445" s="3"/>
      <c r="E445" s="3"/>
      <c r="F445" s="94"/>
      <c r="G445" s="192"/>
      <c r="H445" s="3"/>
      <c r="I445" s="3"/>
      <c r="J445" s="3"/>
      <c r="K445" s="3"/>
      <c r="L445" s="93"/>
      <c r="M445" s="93"/>
      <c r="N445" s="93"/>
      <c r="O445" s="93"/>
      <c r="P445" s="93"/>
      <c r="Q445" s="95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</row>
    <row r="446" spans="1:31" ht="15.75" customHeight="1">
      <c r="A446" s="3"/>
      <c r="B446" s="3"/>
      <c r="C446" s="3"/>
      <c r="D446" s="3"/>
      <c r="E446" s="3"/>
      <c r="F446" s="94"/>
      <c r="G446" s="192"/>
      <c r="H446" s="3"/>
      <c r="I446" s="3"/>
      <c r="J446" s="3"/>
      <c r="K446" s="3"/>
      <c r="L446" s="93"/>
      <c r="M446" s="93"/>
      <c r="N446" s="93"/>
      <c r="O446" s="93"/>
      <c r="P446" s="93"/>
      <c r="Q446" s="95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</row>
    <row r="447" spans="1:31" ht="15.75" customHeight="1">
      <c r="A447" s="3"/>
      <c r="B447" s="3"/>
      <c r="C447" s="3"/>
      <c r="D447" s="3"/>
      <c r="E447" s="3"/>
      <c r="F447" s="94"/>
      <c r="G447" s="192"/>
      <c r="H447" s="3"/>
      <c r="I447" s="3"/>
      <c r="J447" s="3"/>
      <c r="K447" s="3"/>
      <c r="L447" s="93"/>
      <c r="M447" s="93"/>
      <c r="N447" s="93"/>
      <c r="O447" s="93"/>
      <c r="P447" s="93"/>
      <c r="Q447" s="95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</row>
    <row r="448" spans="1:31" ht="15.75" customHeight="1">
      <c r="A448" s="3"/>
      <c r="B448" s="3"/>
      <c r="C448" s="3"/>
      <c r="D448" s="3"/>
      <c r="E448" s="3"/>
      <c r="F448" s="94"/>
      <c r="G448" s="192"/>
      <c r="H448" s="3"/>
      <c r="I448" s="3"/>
      <c r="J448" s="3"/>
      <c r="K448" s="3"/>
      <c r="L448" s="93"/>
      <c r="M448" s="93"/>
      <c r="N448" s="93"/>
      <c r="O448" s="93"/>
      <c r="P448" s="93"/>
      <c r="Q448" s="95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</row>
    <row r="449" spans="1:31" ht="15.75" customHeight="1">
      <c r="A449" s="3"/>
      <c r="B449" s="3"/>
      <c r="C449" s="3"/>
      <c r="D449" s="3"/>
      <c r="E449" s="3"/>
      <c r="F449" s="94"/>
      <c r="G449" s="192"/>
      <c r="H449" s="3"/>
      <c r="I449" s="3"/>
      <c r="J449" s="3"/>
      <c r="K449" s="3"/>
      <c r="L449" s="93"/>
      <c r="M449" s="93"/>
      <c r="N449" s="93"/>
      <c r="O449" s="93"/>
      <c r="P449" s="93"/>
      <c r="Q449" s="95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</row>
    <row r="450" spans="1:31" ht="15.75" customHeight="1">
      <c r="A450" s="3"/>
      <c r="B450" s="3"/>
      <c r="C450" s="3"/>
      <c r="D450" s="3"/>
      <c r="E450" s="3"/>
      <c r="F450" s="94"/>
      <c r="G450" s="192"/>
      <c r="H450" s="3"/>
      <c r="I450" s="3"/>
      <c r="J450" s="3"/>
      <c r="K450" s="3"/>
      <c r="L450" s="93"/>
      <c r="M450" s="93"/>
      <c r="N450" s="93"/>
      <c r="O450" s="93"/>
      <c r="P450" s="93"/>
      <c r="Q450" s="95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</row>
    <row r="451" spans="1:31" ht="15.75" customHeight="1">
      <c r="A451" s="3"/>
      <c r="B451" s="3"/>
      <c r="C451" s="3"/>
      <c r="D451" s="3"/>
      <c r="E451" s="3"/>
      <c r="F451" s="94"/>
      <c r="G451" s="192"/>
      <c r="H451" s="3"/>
      <c r="I451" s="3"/>
      <c r="J451" s="3"/>
      <c r="K451" s="3"/>
      <c r="L451" s="93"/>
      <c r="M451" s="93"/>
      <c r="N451" s="93"/>
      <c r="O451" s="93"/>
      <c r="P451" s="93"/>
      <c r="Q451" s="95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</row>
    <row r="452" spans="1:31" ht="15.75" customHeight="1">
      <c r="A452" s="3"/>
      <c r="B452" s="3"/>
      <c r="C452" s="3"/>
      <c r="D452" s="3"/>
      <c r="E452" s="3"/>
      <c r="F452" s="94"/>
      <c r="G452" s="192"/>
      <c r="H452" s="3"/>
      <c r="I452" s="3"/>
      <c r="J452" s="3"/>
      <c r="K452" s="3"/>
      <c r="L452" s="93"/>
      <c r="M452" s="93"/>
      <c r="N452" s="93"/>
      <c r="O452" s="93"/>
      <c r="P452" s="93"/>
      <c r="Q452" s="95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</row>
    <row r="453" spans="1:31" ht="15.75" customHeight="1">
      <c r="A453" s="3"/>
      <c r="B453" s="3"/>
      <c r="C453" s="3"/>
      <c r="D453" s="3"/>
      <c r="E453" s="3"/>
      <c r="F453" s="94"/>
      <c r="G453" s="192"/>
      <c r="H453" s="3"/>
      <c r="I453" s="3"/>
      <c r="J453" s="3"/>
      <c r="K453" s="3"/>
      <c r="L453" s="93"/>
      <c r="M453" s="93"/>
      <c r="N453" s="93"/>
      <c r="O453" s="93"/>
      <c r="P453" s="93"/>
      <c r="Q453" s="95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</row>
    <row r="454" spans="1:31" ht="15.75" customHeight="1">
      <c r="A454" s="3"/>
      <c r="B454" s="3"/>
      <c r="C454" s="3"/>
      <c r="D454" s="3"/>
      <c r="E454" s="3"/>
      <c r="F454" s="94"/>
      <c r="G454" s="192"/>
      <c r="H454" s="3"/>
      <c r="I454" s="3"/>
      <c r="J454" s="3"/>
      <c r="K454" s="3"/>
      <c r="L454" s="93"/>
      <c r="M454" s="93"/>
      <c r="N454" s="93"/>
      <c r="O454" s="93"/>
      <c r="P454" s="93"/>
      <c r="Q454" s="95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</row>
    <row r="455" spans="1:31" ht="15.75" customHeight="1">
      <c r="A455" s="3"/>
      <c r="B455" s="3"/>
      <c r="C455" s="3"/>
      <c r="D455" s="3"/>
      <c r="E455" s="3"/>
      <c r="F455" s="94"/>
      <c r="G455" s="192"/>
      <c r="H455" s="3"/>
      <c r="I455" s="3"/>
      <c r="J455" s="3"/>
      <c r="K455" s="3"/>
      <c r="L455" s="93"/>
      <c r="M455" s="93"/>
      <c r="N455" s="93"/>
      <c r="O455" s="93"/>
      <c r="P455" s="93"/>
      <c r="Q455" s="95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</row>
    <row r="456" spans="1:31" ht="15.75" customHeight="1">
      <c r="A456" s="3"/>
      <c r="B456" s="3"/>
      <c r="C456" s="3"/>
      <c r="D456" s="3"/>
      <c r="E456" s="3"/>
      <c r="F456" s="94"/>
      <c r="G456" s="192"/>
      <c r="H456" s="3"/>
      <c r="I456" s="3"/>
      <c r="J456" s="3"/>
      <c r="K456" s="3"/>
      <c r="L456" s="93"/>
      <c r="M456" s="93"/>
      <c r="N456" s="93"/>
      <c r="O456" s="93"/>
      <c r="P456" s="93"/>
      <c r="Q456" s="95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</row>
    <row r="457" spans="1:31" ht="15.75" customHeight="1">
      <c r="A457" s="3"/>
      <c r="B457" s="3"/>
      <c r="C457" s="3"/>
      <c r="D457" s="3"/>
      <c r="E457" s="3"/>
      <c r="F457" s="94"/>
      <c r="G457" s="192"/>
      <c r="H457" s="3"/>
      <c r="I457" s="3"/>
      <c r="J457" s="3"/>
      <c r="K457" s="3"/>
      <c r="L457" s="93"/>
      <c r="M457" s="93"/>
      <c r="N457" s="93"/>
      <c r="O457" s="93"/>
      <c r="P457" s="93"/>
      <c r="Q457" s="95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</row>
    <row r="458" spans="1:31" ht="15.75" customHeight="1">
      <c r="A458" s="3"/>
      <c r="B458" s="3"/>
      <c r="C458" s="3"/>
      <c r="D458" s="3"/>
      <c r="E458" s="3"/>
      <c r="F458" s="94"/>
      <c r="G458" s="192"/>
      <c r="H458" s="3"/>
      <c r="I458" s="3"/>
      <c r="J458" s="3"/>
      <c r="K458" s="3"/>
      <c r="L458" s="93"/>
      <c r="M458" s="93"/>
      <c r="N458" s="93"/>
      <c r="O458" s="93"/>
      <c r="P458" s="93"/>
      <c r="Q458" s="95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</row>
    <row r="459" spans="1:31" ht="15.75" customHeight="1">
      <c r="A459" s="3"/>
      <c r="B459" s="3"/>
      <c r="C459" s="3"/>
      <c r="D459" s="3"/>
      <c r="E459" s="3"/>
      <c r="F459" s="94"/>
      <c r="G459" s="192"/>
      <c r="H459" s="3"/>
      <c r="I459" s="3"/>
      <c r="J459" s="3"/>
      <c r="K459" s="3"/>
      <c r="L459" s="93"/>
      <c r="M459" s="93"/>
      <c r="N459" s="93"/>
      <c r="O459" s="93"/>
      <c r="P459" s="93"/>
      <c r="Q459" s="95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</row>
    <row r="460" spans="1:31" ht="15.75" customHeight="1">
      <c r="A460" s="3"/>
      <c r="B460" s="3"/>
      <c r="C460" s="3"/>
      <c r="D460" s="3"/>
      <c r="E460" s="3"/>
      <c r="F460" s="94"/>
      <c r="G460" s="192"/>
      <c r="H460" s="3"/>
      <c r="I460" s="3"/>
      <c r="J460" s="3"/>
      <c r="K460" s="3"/>
      <c r="L460" s="93"/>
      <c r="M460" s="93"/>
      <c r="N460" s="93"/>
      <c r="O460" s="93"/>
      <c r="P460" s="93"/>
      <c r="Q460" s="95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</row>
    <row r="461" spans="1:31" ht="15.75" customHeight="1">
      <c r="A461" s="3"/>
      <c r="B461" s="3"/>
      <c r="C461" s="3"/>
      <c r="D461" s="3"/>
      <c r="E461" s="3"/>
      <c r="F461" s="94"/>
      <c r="G461" s="192"/>
      <c r="H461" s="3"/>
      <c r="I461" s="3"/>
      <c r="J461" s="3"/>
      <c r="K461" s="3"/>
      <c r="L461" s="93"/>
      <c r="M461" s="93"/>
      <c r="N461" s="93"/>
      <c r="O461" s="93"/>
      <c r="P461" s="93"/>
      <c r="Q461" s="95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</row>
    <row r="462" spans="1:31" ht="15.75" customHeight="1">
      <c r="A462" s="3"/>
      <c r="B462" s="3"/>
      <c r="C462" s="3"/>
      <c r="D462" s="3"/>
      <c r="E462" s="3"/>
      <c r="F462" s="94"/>
      <c r="G462" s="192"/>
      <c r="H462" s="3"/>
      <c r="I462" s="3"/>
      <c r="J462" s="3"/>
      <c r="K462" s="3"/>
      <c r="L462" s="93"/>
      <c r="M462" s="93"/>
      <c r="N462" s="93"/>
      <c r="O462" s="93"/>
      <c r="P462" s="93"/>
      <c r="Q462" s="95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</row>
    <row r="463" spans="1:31" ht="15.75" customHeight="1">
      <c r="A463" s="3"/>
      <c r="B463" s="3"/>
      <c r="C463" s="3"/>
      <c r="D463" s="3"/>
      <c r="E463" s="3"/>
      <c r="F463" s="94"/>
      <c r="G463" s="192"/>
      <c r="H463" s="3"/>
      <c r="I463" s="3"/>
      <c r="J463" s="3"/>
      <c r="K463" s="3"/>
      <c r="L463" s="93"/>
      <c r="M463" s="93"/>
      <c r="N463" s="93"/>
      <c r="O463" s="93"/>
      <c r="P463" s="93"/>
      <c r="Q463" s="95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</row>
    <row r="464" spans="1:31" ht="15.75" customHeight="1">
      <c r="A464" s="3"/>
      <c r="B464" s="3"/>
      <c r="C464" s="3"/>
      <c r="D464" s="3"/>
      <c r="E464" s="3"/>
      <c r="F464" s="94"/>
      <c r="G464" s="192"/>
      <c r="H464" s="3"/>
      <c r="I464" s="3"/>
      <c r="J464" s="3"/>
      <c r="K464" s="3"/>
      <c r="L464" s="93"/>
      <c r="M464" s="93"/>
      <c r="N464" s="93"/>
      <c r="O464" s="93"/>
      <c r="P464" s="93"/>
      <c r="Q464" s="95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</row>
    <row r="465" spans="1:31" ht="15.75" customHeight="1">
      <c r="A465" s="3"/>
      <c r="B465" s="3"/>
      <c r="C465" s="3"/>
      <c r="D465" s="3"/>
      <c r="E465" s="3"/>
      <c r="F465" s="94"/>
      <c r="G465" s="192"/>
      <c r="H465" s="3"/>
      <c r="I465" s="3"/>
      <c r="J465" s="3"/>
      <c r="K465" s="3"/>
      <c r="L465" s="93"/>
      <c r="M465" s="93"/>
      <c r="N465" s="93"/>
      <c r="O465" s="93"/>
      <c r="P465" s="93"/>
      <c r="Q465" s="95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</row>
    <row r="466" spans="1:31" ht="15.75" customHeight="1">
      <c r="A466" s="3"/>
      <c r="B466" s="3"/>
      <c r="C466" s="3"/>
      <c r="D466" s="3"/>
      <c r="E466" s="3"/>
      <c r="F466" s="94"/>
      <c r="G466" s="192"/>
      <c r="H466" s="3"/>
      <c r="I466" s="3"/>
      <c r="J466" s="3"/>
      <c r="K466" s="3"/>
      <c r="L466" s="93"/>
      <c r="M466" s="93"/>
      <c r="N466" s="93"/>
      <c r="O466" s="93"/>
      <c r="P466" s="93"/>
      <c r="Q466" s="95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</row>
    <row r="467" spans="1:31" ht="15.75" customHeight="1">
      <c r="A467" s="3"/>
      <c r="B467" s="3"/>
      <c r="C467" s="3"/>
      <c r="D467" s="3"/>
      <c r="E467" s="3"/>
      <c r="F467" s="94"/>
      <c r="G467" s="192"/>
      <c r="H467" s="3"/>
      <c r="I467" s="3"/>
      <c r="J467" s="3"/>
      <c r="K467" s="3"/>
      <c r="L467" s="93"/>
      <c r="M467" s="93"/>
      <c r="N467" s="93"/>
      <c r="O467" s="93"/>
      <c r="P467" s="93"/>
      <c r="Q467" s="95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</row>
    <row r="468" spans="1:31" ht="15.75" customHeight="1">
      <c r="A468" s="3"/>
      <c r="B468" s="3"/>
      <c r="C468" s="3"/>
      <c r="D468" s="3"/>
      <c r="E468" s="3"/>
      <c r="F468" s="94"/>
      <c r="G468" s="192"/>
      <c r="H468" s="3"/>
      <c r="I468" s="3"/>
      <c r="J468" s="3"/>
      <c r="K468" s="3"/>
      <c r="L468" s="93"/>
      <c r="M468" s="93"/>
      <c r="N468" s="93"/>
      <c r="O468" s="93"/>
      <c r="P468" s="93"/>
      <c r="Q468" s="95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</row>
    <row r="469" spans="1:31" ht="15.75" customHeight="1">
      <c r="A469" s="3"/>
      <c r="B469" s="3"/>
      <c r="C469" s="3"/>
      <c r="D469" s="3"/>
      <c r="E469" s="3"/>
      <c r="F469" s="94"/>
      <c r="G469" s="192"/>
      <c r="H469" s="3"/>
      <c r="I469" s="3"/>
      <c r="J469" s="3"/>
      <c r="K469" s="3"/>
      <c r="L469" s="93"/>
      <c r="M469" s="93"/>
      <c r="N469" s="93"/>
      <c r="O469" s="93"/>
      <c r="P469" s="93"/>
      <c r="Q469" s="95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</row>
    <row r="470" spans="1:31" ht="15.75" customHeight="1">
      <c r="A470" s="3"/>
      <c r="B470" s="3"/>
      <c r="C470" s="3"/>
      <c r="D470" s="3"/>
      <c r="E470" s="3"/>
      <c r="F470" s="94"/>
      <c r="G470" s="192"/>
      <c r="H470" s="3"/>
      <c r="I470" s="3"/>
      <c r="J470" s="3"/>
      <c r="K470" s="3"/>
      <c r="L470" s="93"/>
      <c r="M470" s="93"/>
      <c r="N470" s="93"/>
      <c r="O470" s="93"/>
      <c r="P470" s="93"/>
      <c r="Q470" s="95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</row>
    <row r="471" spans="1:31" ht="15.75" customHeight="1">
      <c r="A471" s="3"/>
      <c r="B471" s="3"/>
      <c r="C471" s="3"/>
      <c r="D471" s="3"/>
      <c r="E471" s="3"/>
      <c r="F471" s="94"/>
      <c r="G471" s="192"/>
      <c r="H471" s="3"/>
      <c r="I471" s="3"/>
      <c r="J471" s="3"/>
      <c r="K471" s="3"/>
      <c r="L471" s="93"/>
      <c r="M471" s="93"/>
      <c r="N471" s="93"/>
      <c r="O471" s="93"/>
      <c r="P471" s="93"/>
      <c r="Q471" s="95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</row>
    <row r="472" spans="1:31" ht="15.75" customHeight="1">
      <c r="A472" s="3"/>
      <c r="B472" s="3"/>
      <c r="C472" s="3"/>
      <c r="D472" s="3"/>
      <c r="E472" s="3"/>
      <c r="F472" s="94"/>
      <c r="G472" s="192"/>
      <c r="H472" s="3"/>
      <c r="I472" s="3"/>
      <c r="J472" s="3"/>
      <c r="K472" s="3"/>
      <c r="L472" s="93"/>
      <c r="M472" s="93"/>
      <c r="N472" s="93"/>
      <c r="O472" s="93"/>
      <c r="P472" s="93"/>
      <c r="Q472" s="95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</row>
    <row r="473" spans="1:31" ht="15.75" customHeight="1">
      <c r="A473" s="3"/>
      <c r="B473" s="3"/>
      <c r="C473" s="3"/>
      <c r="D473" s="3"/>
      <c r="E473" s="3"/>
      <c r="F473" s="94"/>
      <c r="G473" s="192"/>
      <c r="H473" s="3"/>
      <c r="I473" s="3"/>
      <c r="J473" s="3"/>
      <c r="K473" s="3"/>
      <c r="L473" s="93"/>
      <c r="M473" s="93"/>
      <c r="N473" s="93"/>
      <c r="O473" s="93"/>
      <c r="P473" s="93"/>
      <c r="Q473" s="95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</row>
    <row r="474" spans="1:31" ht="15.75" customHeight="1">
      <c r="A474" s="3"/>
      <c r="B474" s="3"/>
      <c r="C474" s="3"/>
      <c r="D474" s="3"/>
      <c r="E474" s="3"/>
      <c r="F474" s="94"/>
      <c r="G474" s="192"/>
      <c r="H474" s="3"/>
      <c r="I474" s="3"/>
      <c r="J474" s="3"/>
      <c r="K474" s="3"/>
      <c r="L474" s="93"/>
      <c r="M474" s="93"/>
      <c r="N474" s="93"/>
      <c r="O474" s="93"/>
      <c r="P474" s="93"/>
      <c r="Q474" s="95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</row>
    <row r="475" spans="1:31" ht="15.75" customHeight="1">
      <c r="A475" s="3"/>
      <c r="B475" s="3"/>
      <c r="C475" s="3"/>
      <c r="D475" s="3"/>
      <c r="E475" s="3"/>
      <c r="F475" s="94"/>
      <c r="G475" s="192"/>
      <c r="H475" s="3"/>
      <c r="I475" s="3"/>
      <c r="J475" s="3"/>
      <c r="K475" s="3"/>
      <c r="L475" s="93"/>
      <c r="M475" s="93"/>
      <c r="N475" s="93"/>
      <c r="O475" s="93"/>
      <c r="P475" s="93"/>
      <c r="Q475" s="95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</row>
    <row r="476" spans="1:31" ht="15.75" customHeight="1">
      <c r="A476" s="3"/>
      <c r="B476" s="3"/>
      <c r="C476" s="3"/>
      <c r="D476" s="3"/>
      <c r="E476" s="3"/>
      <c r="F476" s="94"/>
      <c r="G476" s="192"/>
      <c r="H476" s="3"/>
      <c r="I476" s="3"/>
      <c r="J476" s="3"/>
      <c r="K476" s="3"/>
      <c r="L476" s="93"/>
      <c r="M476" s="93"/>
      <c r="N476" s="93"/>
      <c r="O476" s="93"/>
      <c r="P476" s="93"/>
      <c r="Q476" s="95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</row>
    <row r="477" spans="1:31" ht="15.75" customHeight="1">
      <c r="A477" s="3"/>
      <c r="B477" s="3"/>
      <c r="C477" s="3"/>
      <c r="D477" s="3"/>
      <c r="E477" s="3"/>
      <c r="F477" s="94"/>
      <c r="G477" s="192"/>
      <c r="H477" s="3"/>
      <c r="I477" s="3"/>
      <c r="J477" s="3"/>
      <c r="K477" s="3"/>
      <c r="L477" s="93"/>
      <c r="M477" s="93"/>
      <c r="N477" s="93"/>
      <c r="O477" s="93"/>
      <c r="P477" s="93"/>
      <c r="Q477" s="95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</row>
    <row r="478" spans="1:31" ht="15.75" customHeight="1">
      <c r="A478" s="3"/>
      <c r="B478" s="3"/>
      <c r="C478" s="3"/>
      <c r="D478" s="3"/>
      <c r="E478" s="3"/>
      <c r="F478" s="94"/>
      <c r="G478" s="192"/>
      <c r="H478" s="3"/>
      <c r="I478" s="3"/>
      <c r="J478" s="3"/>
      <c r="K478" s="3"/>
      <c r="L478" s="93"/>
      <c r="M478" s="93"/>
      <c r="N478" s="93"/>
      <c r="O478" s="93"/>
      <c r="P478" s="93"/>
      <c r="Q478" s="95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</row>
    <row r="479" spans="1:31" ht="15.75" customHeight="1">
      <c r="A479" s="3"/>
      <c r="B479" s="3"/>
      <c r="C479" s="3"/>
      <c r="D479" s="3"/>
      <c r="E479" s="3"/>
      <c r="F479" s="94"/>
      <c r="G479" s="192"/>
      <c r="H479" s="3"/>
      <c r="I479" s="3"/>
      <c r="J479" s="3"/>
      <c r="K479" s="3"/>
      <c r="L479" s="93"/>
      <c r="M479" s="93"/>
      <c r="N479" s="93"/>
      <c r="O479" s="93"/>
      <c r="P479" s="93"/>
      <c r="Q479" s="95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</row>
    <row r="480" spans="1:31" ht="15.75" customHeight="1">
      <c r="A480" s="3"/>
      <c r="B480" s="3"/>
      <c r="C480" s="3"/>
      <c r="D480" s="3"/>
      <c r="E480" s="3"/>
      <c r="F480" s="94"/>
      <c r="G480" s="192"/>
      <c r="H480" s="3"/>
      <c r="I480" s="3"/>
      <c r="J480" s="3"/>
      <c r="K480" s="3"/>
      <c r="L480" s="93"/>
      <c r="M480" s="93"/>
      <c r="N480" s="93"/>
      <c r="O480" s="93"/>
      <c r="P480" s="93"/>
      <c r="Q480" s="95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</row>
    <row r="481" spans="1:31" ht="15.75" customHeight="1">
      <c r="A481" s="3"/>
      <c r="B481" s="3"/>
      <c r="C481" s="3"/>
      <c r="D481" s="3"/>
      <c r="E481" s="3"/>
      <c r="F481" s="94"/>
      <c r="G481" s="192"/>
      <c r="H481" s="3"/>
      <c r="I481" s="3"/>
      <c r="J481" s="3"/>
      <c r="K481" s="3"/>
      <c r="L481" s="93"/>
      <c r="M481" s="93"/>
      <c r="N481" s="93"/>
      <c r="O481" s="93"/>
      <c r="P481" s="93"/>
      <c r="Q481" s="95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</row>
    <row r="482" spans="1:31" ht="15.75" customHeight="1">
      <c r="A482" s="3"/>
      <c r="B482" s="3"/>
      <c r="C482" s="3"/>
      <c r="D482" s="3"/>
      <c r="E482" s="3"/>
      <c r="F482" s="94"/>
      <c r="G482" s="192"/>
      <c r="H482" s="3"/>
      <c r="I482" s="3"/>
      <c r="J482" s="3"/>
      <c r="K482" s="3"/>
      <c r="L482" s="93"/>
      <c r="M482" s="93"/>
      <c r="N482" s="93"/>
      <c r="O482" s="93"/>
      <c r="P482" s="93"/>
      <c r="Q482" s="95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</row>
    <row r="483" spans="1:31" ht="15.75" customHeight="1">
      <c r="A483" s="3"/>
      <c r="B483" s="3"/>
      <c r="C483" s="3"/>
      <c r="D483" s="3"/>
      <c r="E483" s="3"/>
      <c r="F483" s="94"/>
      <c r="G483" s="192"/>
      <c r="H483" s="3"/>
      <c r="I483" s="3"/>
      <c r="J483" s="3"/>
      <c r="K483" s="3"/>
      <c r="L483" s="93"/>
      <c r="M483" s="93"/>
      <c r="N483" s="93"/>
      <c r="O483" s="93"/>
      <c r="P483" s="93"/>
      <c r="Q483" s="95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</row>
    <row r="484" spans="1:31" ht="15.75" customHeight="1">
      <c r="A484" s="3"/>
      <c r="B484" s="3"/>
      <c r="C484" s="3"/>
      <c r="D484" s="3"/>
      <c r="E484" s="3"/>
      <c r="F484" s="94"/>
      <c r="G484" s="192"/>
      <c r="H484" s="3"/>
      <c r="I484" s="3"/>
      <c r="J484" s="3"/>
      <c r="K484" s="3"/>
      <c r="L484" s="93"/>
      <c r="M484" s="93"/>
      <c r="N484" s="93"/>
      <c r="O484" s="93"/>
      <c r="P484" s="93"/>
      <c r="Q484" s="95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</row>
    <row r="485" spans="1:31" ht="15.75" customHeight="1">
      <c r="A485" s="3"/>
      <c r="B485" s="3"/>
      <c r="C485" s="3"/>
      <c r="D485" s="3"/>
      <c r="E485" s="3"/>
      <c r="F485" s="94"/>
      <c r="G485" s="192"/>
      <c r="H485" s="3"/>
      <c r="I485" s="3"/>
      <c r="J485" s="3"/>
      <c r="K485" s="3"/>
      <c r="L485" s="93"/>
      <c r="M485" s="93"/>
      <c r="N485" s="93"/>
      <c r="O485" s="93"/>
      <c r="P485" s="93"/>
      <c r="Q485" s="95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</row>
    <row r="486" spans="1:31" ht="15.75" customHeight="1">
      <c r="A486" s="3"/>
      <c r="B486" s="3"/>
      <c r="C486" s="3"/>
      <c r="D486" s="3"/>
      <c r="E486" s="3"/>
      <c r="F486" s="94"/>
      <c r="G486" s="192"/>
      <c r="H486" s="3"/>
      <c r="I486" s="3"/>
      <c r="J486" s="3"/>
      <c r="K486" s="3"/>
      <c r="L486" s="93"/>
      <c r="M486" s="93"/>
      <c r="N486" s="93"/>
      <c r="O486" s="93"/>
      <c r="P486" s="93"/>
      <c r="Q486" s="95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</row>
    <row r="487" spans="1:31" ht="15.75" customHeight="1">
      <c r="A487" s="3"/>
      <c r="B487" s="3"/>
      <c r="C487" s="3"/>
      <c r="D487" s="3"/>
      <c r="E487" s="3"/>
      <c r="F487" s="94"/>
      <c r="G487" s="192"/>
      <c r="H487" s="3"/>
      <c r="I487" s="3"/>
      <c r="J487" s="3"/>
      <c r="K487" s="3"/>
      <c r="L487" s="93"/>
      <c r="M487" s="93"/>
      <c r="N487" s="93"/>
      <c r="O487" s="93"/>
      <c r="P487" s="93"/>
      <c r="Q487" s="95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</row>
    <row r="488" spans="1:31" ht="15.75" customHeight="1">
      <c r="A488" s="3"/>
      <c r="B488" s="3"/>
      <c r="C488" s="3"/>
      <c r="D488" s="3"/>
      <c r="E488" s="3"/>
      <c r="F488" s="94"/>
      <c r="G488" s="192"/>
      <c r="H488" s="3"/>
      <c r="I488" s="3"/>
      <c r="J488" s="3"/>
      <c r="K488" s="3"/>
      <c r="L488" s="93"/>
      <c r="M488" s="93"/>
      <c r="N488" s="93"/>
      <c r="O488" s="93"/>
      <c r="P488" s="93"/>
      <c r="Q488" s="95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</row>
    <row r="489" spans="1:31" ht="15.75" customHeight="1">
      <c r="A489" s="3"/>
      <c r="B489" s="3"/>
      <c r="C489" s="3"/>
      <c r="D489" s="3"/>
      <c r="E489" s="3"/>
      <c r="F489" s="94"/>
      <c r="G489" s="192"/>
      <c r="H489" s="3"/>
      <c r="I489" s="3"/>
      <c r="J489" s="3"/>
      <c r="K489" s="3"/>
      <c r="L489" s="93"/>
      <c r="M489" s="93"/>
      <c r="N489" s="93"/>
      <c r="O489" s="93"/>
      <c r="P489" s="93"/>
      <c r="Q489" s="95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</row>
    <row r="490" spans="1:31" ht="15.75" customHeight="1">
      <c r="A490" s="3"/>
      <c r="B490" s="3"/>
      <c r="C490" s="3"/>
      <c r="D490" s="3"/>
      <c r="E490" s="3"/>
      <c r="F490" s="94"/>
      <c r="G490" s="192"/>
      <c r="H490" s="3"/>
      <c r="I490" s="3"/>
      <c r="J490" s="3"/>
      <c r="K490" s="3"/>
      <c r="L490" s="93"/>
      <c r="M490" s="93"/>
      <c r="N490" s="93"/>
      <c r="O490" s="93"/>
      <c r="P490" s="93"/>
      <c r="Q490" s="95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</row>
    <row r="491" spans="1:31" ht="15.75" customHeight="1">
      <c r="A491" s="3"/>
      <c r="B491" s="3"/>
      <c r="C491" s="3"/>
      <c r="D491" s="3"/>
      <c r="E491" s="3"/>
      <c r="F491" s="94"/>
      <c r="G491" s="192"/>
      <c r="H491" s="3"/>
      <c r="I491" s="3"/>
      <c r="J491" s="3"/>
      <c r="K491" s="3"/>
      <c r="L491" s="93"/>
      <c r="M491" s="93"/>
      <c r="N491" s="93"/>
      <c r="O491" s="93"/>
      <c r="P491" s="93"/>
      <c r="Q491" s="95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</row>
    <row r="492" spans="1:31" ht="15.75" customHeight="1">
      <c r="A492" s="3"/>
      <c r="B492" s="3"/>
      <c r="C492" s="3"/>
      <c r="D492" s="3"/>
      <c r="E492" s="3"/>
      <c r="F492" s="94"/>
      <c r="G492" s="192"/>
      <c r="H492" s="3"/>
      <c r="I492" s="3"/>
      <c r="J492" s="3"/>
      <c r="K492" s="3"/>
      <c r="L492" s="93"/>
      <c r="M492" s="93"/>
      <c r="N492" s="93"/>
      <c r="O492" s="93"/>
      <c r="P492" s="93"/>
      <c r="Q492" s="95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</row>
    <row r="493" spans="1:31" ht="15.75" customHeight="1">
      <c r="A493" s="3"/>
      <c r="B493" s="3"/>
      <c r="C493" s="3"/>
      <c r="D493" s="3"/>
      <c r="E493" s="3"/>
      <c r="F493" s="94"/>
      <c r="G493" s="192"/>
      <c r="H493" s="3"/>
      <c r="I493" s="3"/>
      <c r="J493" s="3"/>
      <c r="K493" s="3"/>
      <c r="L493" s="93"/>
      <c r="M493" s="93"/>
      <c r="N493" s="93"/>
      <c r="O493" s="93"/>
      <c r="P493" s="93"/>
      <c r="Q493" s="95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</row>
    <row r="494" spans="1:31" ht="15.75" customHeight="1">
      <c r="A494" s="3"/>
      <c r="B494" s="3"/>
      <c r="C494" s="3"/>
      <c r="D494" s="3"/>
      <c r="E494" s="3"/>
      <c r="F494" s="94"/>
      <c r="G494" s="192"/>
      <c r="H494" s="3"/>
      <c r="I494" s="3"/>
      <c r="J494" s="3"/>
      <c r="K494" s="3"/>
      <c r="L494" s="93"/>
      <c r="M494" s="93"/>
      <c r="N494" s="93"/>
      <c r="O494" s="93"/>
      <c r="P494" s="93"/>
      <c r="Q494" s="95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</row>
    <row r="495" spans="1:31" ht="15.75" customHeight="1">
      <c r="A495" s="3"/>
      <c r="B495" s="3"/>
      <c r="C495" s="3"/>
      <c r="D495" s="3"/>
      <c r="E495" s="3"/>
      <c r="F495" s="94"/>
      <c r="G495" s="192"/>
      <c r="H495" s="3"/>
      <c r="I495" s="3"/>
      <c r="J495" s="3"/>
      <c r="K495" s="3"/>
      <c r="L495" s="93"/>
      <c r="M495" s="93"/>
      <c r="N495" s="93"/>
      <c r="O495" s="93"/>
      <c r="P495" s="93"/>
      <c r="Q495" s="95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</row>
    <row r="496" spans="1:31" ht="15.75" customHeight="1">
      <c r="A496" s="3"/>
      <c r="B496" s="3"/>
      <c r="C496" s="3"/>
      <c r="D496" s="3"/>
      <c r="E496" s="3"/>
      <c r="F496" s="94"/>
      <c r="G496" s="192"/>
      <c r="H496" s="3"/>
      <c r="I496" s="3"/>
      <c r="J496" s="3"/>
      <c r="K496" s="3"/>
      <c r="L496" s="93"/>
      <c r="M496" s="93"/>
      <c r="N496" s="93"/>
      <c r="O496" s="93"/>
      <c r="P496" s="93"/>
      <c r="Q496" s="95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</row>
    <row r="497" spans="1:31" ht="15.75" customHeight="1">
      <c r="A497" s="3"/>
      <c r="B497" s="3"/>
      <c r="C497" s="3"/>
      <c r="D497" s="3"/>
      <c r="E497" s="3"/>
      <c r="F497" s="94"/>
      <c r="G497" s="192"/>
      <c r="H497" s="3"/>
      <c r="I497" s="3"/>
      <c r="J497" s="3"/>
      <c r="K497" s="3"/>
      <c r="L497" s="93"/>
      <c r="M497" s="93"/>
      <c r="N497" s="93"/>
      <c r="O497" s="93"/>
      <c r="P497" s="93"/>
      <c r="Q497" s="95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</row>
    <row r="498" spans="1:31" ht="15.75" customHeight="1">
      <c r="A498" s="3"/>
      <c r="B498" s="3"/>
      <c r="C498" s="3"/>
      <c r="D498" s="3"/>
      <c r="E498" s="3"/>
      <c r="F498" s="94"/>
      <c r="G498" s="192"/>
      <c r="H498" s="3"/>
      <c r="I498" s="3"/>
      <c r="J498" s="3"/>
      <c r="K498" s="3"/>
      <c r="L498" s="93"/>
      <c r="M498" s="93"/>
      <c r="N498" s="93"/>
      <c r="O498" s="93"/>
      <c r="P498" s="93"/>
      <c r="Q498" s="95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</row>
    <row r="499" spans="1:31" ht="15.75" customHeight="1">
      <c r="A499" s="3"/>
      <c r="B499" s="3"/>
      <c r="C499" s="3"/>
      <c r="D499" s="3"/>
      <c r="E499" s="3"/>
      <c r="F499" s="94"/>
      <c r="G499" s="192"/>
      <c r="H499" s="3"/>
      <c r="I499" s="3"/>
      <c r="J499" s="3"/>
      <c r="K499" s="3"/>
      <c r="L499" s="93"/>
      <c r="M499" s="93"/>
      <c r="N499" s="93"/>
      <c r="O499" s="93"/>
      <c r="P499" s="93"/>
      <c r="Q499" s="95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</row>
    <row r="500" spans="1:31" ht="15.75" customHeight="1">
      <c r="A500" s="3"/>
      <c r="B500" s="3"/>
      <c r="C500" s="3"/>
      <c r="D500" s="3"/>
      <c r="E500" s="3"/>
      <c r="F500" s="94"/>
      <c r="G500" s="192"/>
      <c r="H500" s="3"/>
      <c r="I500" s="3"/>
      <c r="J500" s="3"/>
      <c r="K500" s="3"/>
      <c r="L500" s="93"/>
      <c r="M500" s="93"/>
      <c r="N500" s="93"/>
      <c r="O500" s="93"/>
      <c r="P500" s="93"/>
      <c r="Q500" s="95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</row>
    <row r="501" spans="1:31" ht="15.75" customHeight="1">
      <c r="A501" s="3"/>
      <c r="B501" s="3"/>
      <c r="C501" s="3"/>
      <c r="D501" s="3"/>
      <c r="E501" s="3"/>
      <c r="F501" s="94"/>
      <c r="G501" s="192"/>
      <c r="H501" s="3"/>
      <c r="I501" s="3"/>
      <c r="J501" s="3"/>
      <c r="K501" s="3"/>
      <c r="L501" s="93"/>
      <c r="M501" s="93"/>
      <c r="N501" s="93"/>
      <c r="O501" s="93"/>
      <c r="P501" s="93"/>
      <c r="Q501" s="95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</row>
    <row r="502" spans="1:31" ht="15.75" customHeight="1">
      <c r="A502" s="3"/>
      <c r="B502" s="3"/>
      <c r="C502" s="3"/>
      <c r="D502" s="3"/>
      <c r="E502" s="3"/>
      <c r="F502" s="94"/>
      <c r="G502" s="192"/>
      <c r="H502" s="3"/>
      <c r="I502" s="3"/>
      <c r="J502" s="3"/>
      <c r="K502" s="3"/>
      <c r="L502" s="93"/>
      <c r="M502" s="93"/>
      <c r="N502" s="93"/>
      <c r="O502" s="93"/>
      <c r="P502" s="93"/>
      <c r="Q502" s="95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</row>
    <row r="503" spans="1:31" ht="15.75" customHeight="1">
      <c r="A503" s="3"/>
      <c r="B503" s="3"/>
      <c r="C503" s="3"/>
      <c r="D503" s="3"/>
      <c r="E503" s="3"/>
      <c r="F503" s="94"/>
      <c r="G503" s="192"/>
      <c r="H503" s="3"/>
      <c r="I503" s="3"/>
      <c r="J503" s="3"/>
      <c r="K503" s="3"/>
      <c r="L503" s="93"/>
      <c r="M503" s="93"/>
      <c r="N503" s="93"/>
      <c r="O503" s="93"/>
      <c r="P503" s="93"/>
      <c r="Q503" s="95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</row>
    <row r="504" spans="1:31" ht="15.75" customHeight="1">
      <c r="A504" s="3"/>
      <c r="B504" s="3"/>
      <c r="C504" s="3"/>
      <c r="D504" s="3"/>
      <c r="E504" s="3"/>
      <c r="F504" s="94"/>
      <c r="G504" s="192"/>
      <c r="H504" s="3"/>
      <c r="I504" s="3"/>
      <c r="J504" s="3"/>
      <c r="K504" s="3"/>
      <c r="L504" s="93"/>
      <c r="M504" s="93"/>
      <c r="N504" s="93"/>
      <c r="O504" s="93"/>
      <c r="P504" s="93"/>
      <c r="Q504" s="95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</row>
    <row r="505" spans="1:31" ht="15.75" customHeight="1">
      <c r="A505" s="3"/>
      <c r="B505" s="3"/>
      <c r="C505" s="3"/>
      <c r="D505" s="3"/>
      <c r="E505" s="3"/>
      <c r="F505" s="94"/>
      <c r="G505" s="192"/>
      <c r="H505" s="3"/>
      <c r="I505" s="3"/>
      <c r="J505" s="3"/>
      <c r="K505" s="3"/>
      <c r="L505" s="93"/>
      <c r="M505" s="93"/>
      <c r="N505" s="93"/>
      <c r="O505" s="93"/>
      <c r="P505" s="93"/>
      <c r="Q505" s="95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</row>
    <row r="506" spans="1:31" ht="15.75" customHeight="1">
      <c r="A506" s="3"/>
      <c r="B506" s="3"/>
      <c r="C506" s="3"/>
      <c r="D506" s="3"/>
      <c r="E506" s="3"/>
      <c r="F506" s="94"/>
      <c r="G506" s="192"/>
      <c r="H506" s="3"/>
      <c r="I506" s="3"/>
      <c r="J506" s="3"/>
      <c r="K506" s="3"/>
      <c r="L506" s="93"/>
      <c r="M506" s="93"/>
      <c r="N506" s="93"/>
      <c r="O506" s="93"/>
      <c r="P506" s="93"/>
      <c r="Q506" s="95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</row>
    <row r="507" spans="1:31" ht="15.75" customHeight="1">
      <c r="A507" s="3"/>
      <c r="B507" s="3"/>
      <c r="C507" s="3"/>
      <c r="D507" s="3"/>
      <c r="E507" s="3"/>
      <c r="F507" s="94"/>
      <c r="G507" s="192"/>
      <c r="H507" s="3"/>
      <c r="I507" s="3"/>
      <c r="J507" s="3"/>
      <c r="K507" s="3"/>
      <c r="L507" s="93"/>
      <c r="M507" s="93"/>
      <c r="N507" s="93"/>
      <c r="O507" s="93"/>
      <c r="P507" s="93"/>
      <c r="Q507" s="95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</row>
    <row r="508" spans="1:31" ht="15.75" customHeight="1">
      <c r="A508" s="3"/>
      <c r="B508" s="3"/>
      <c r="C508" s="3"/>
      <c r="D508" s="3"/>
      <c r="E508" s="3"/>
      <c r="F508" s="94"/>
      <c r="G508" s="192"/>
      <c r="H508" s="3"/>
      <c r="I508" s="3"/>
      <c r="J508" s="3"/>
      <c r="K508" s="3"/>
      <c r="L508" s="93"/>
      <c r="M508" s="93"/>
      <c r="N508" s="93"/>
      <c r="O508" s="93"/>
      <c r="P508" s="93"/>
      <c r="Q508" s="95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</row>
    <row r="509" spans="1:31" ht="15.75" customHeight="1">
      <c r="A509" s="3"/>
      <c r="B509" s="3"/>
      <c r="C509" s="3"/>
      <c r="D509" s="3"/>
      <c r="E509" s="3"/>
      <c r="F509" s="94"/>
      <c r="G509" s="192"/>
      <c r="H509" s="3"/>
      <c r="I509" s="3"/>
      <c r="J509" s="3"/>
      <c r="K509" s="3"/>
      <c r="L509" s="93"/>
      <c r="M509" s="93"/>
      <c r="N509" s="93"/>
      <c r="O509" s="93"/>
      <c r="P509" s="93"/>
      <c r="Q509" s="95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</row>
    <row r="510" spans="1:31" ht="15.75" customHeight="1">
      <c r="A510" s="3"/>
      <c r="B510" s="3"/>
      <c r="C510" s="3"/>
      <c r="D510" s="3"/>
      <c r="E510" s="3"/>
      <c r="F510" s="94"/>
      <c r="G510" s="192"/>
      <c r="H510" s="3"/>
      <c r="I510" s="3"/>
      <c r="J510" s="3"/>
      <c r="K510" s="3"/>
      <c r="L510" s="93"/>
      <c r="M510" s="93"/>
      <c r="N510" s="93"/>
      <c r="O510" s="93"/>
      <c r="P510" s="93"/>
      <c r="Q510" s="95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</row>
    <row r="511" spans="1:31" ht="15.75" customHeight="1">
      <c r="A511" s="3"/>
      <c r="B511" s="3"/>
      <c r="C511" s="3"/>
      <c r="D511" s="3"/>
      <c r="E511" s="3"/>
      <c r="F511" s="94"/>
      <c r="G511" s="192"/>
      <c r="H511" s="3"/>
      <c r="I511" s="3"/>
      <c r="J511" s="3"/>
      <c r="K511" s="3"/>
      <c r="L511" s="93"/>
      <c r="M511" s="93"/>
      <c r="N511" s="93"/>
      <c r="O511" s="93"/>
      <c r="P511" s="93"/>
      <c r="Q511" s="95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</row>
    <row r="512" spans="1:31" ht="15.75" customHeight="1">
      <c r="A512" s="3"/>
      <c r="B512" s="3"/>
      <c r="C512" s="3"/>
      <c r="D512" s="3"/>
      <c r="E512" s="3"/>
      <c r="F512" s="94"/>
      <c r="G512" s="192"/>
      <c r="H512" s="3"/>
      <c r="I512" s="3"/>
      <c r="J512" s="3"/>
      <c r="K512" s="3"/>
      <c r="L512" s="93"/>
      <c r="M512" s="93"/>
      <c r="N512" s="93"/>
      <c r="O512" s="93"/>
      <c r="P512" s="93"/>
      <c r="Q512" s="95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</row>
    <row r="513" spans="1:31" ht="15.75" customHeight="1">
      <c r="A513" s="3"/>
      <c r="B513" s="3"/>
      <c r="C513" s="3"/>
      <c r="D513" s="3"/>
      <c r="E513" s="3"/>
      <c r="F513" s="94"/>
      <c r="G513" s="192"/>
      <c r="H513" s="3"/>
      <c r="I513" s="3"/>
      <c r="J513" s="3"/>
      <c r="K513" s="3"/>
      <c r="L513" s="93"/>
      <c r="M513" s="93"/>
      <c r="N513" s="93"/>
      <c r="O513" s="93"/>
      <c r="P513" s="93"/>
      <c r="Q513" s="95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</row>
    <row r="514" spans="1:31" ht="15.75" customHeight="1">
      <c r="A514" s="3"/>
      <c r="B514" s="3"/>
      <c r="C514" s="3"/>
      <c r="D514" s="3"/>
      <c r="E514" s="3"/>
      <c r="F514" s="94"/>
      <c r="G514" s="192"/>
      <c r="H514" s="3"/>
      <c r="I514" s="3"/>
      <c r="J514" s="3"/>
      <c r="K514" s="3"/>
      <c r="L514" s="93"/>
      <c r="M514" s="93"/>
      <c r="N514" s="93"/>
      <c r="O514" s="93"/>
      <c r="P514" s="93"/>
      <c r="Q514" s="95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</row>
    <row r="515" spans="1:31" ht="15.75" customHeight="1">
      <c r="A515" s="3"/>
      <c r="B515" s="3"/>
      <c r="C515" s="3"/>
      <c r="D515" s="3"/>
      <c r="E515" s="3"/>
      <c r="F515" s="94"/>
      <c r="G515" s="192"/>
      <c r="H515" s="3"/>
      <c r="I515" s="3"/>
      <c r="J515" s="3"/>
      <c r="K515" s="3"/>
      <c r="L515" s="93"/>
      <c r="M515" s="93"/>
      <c r="N515" s="93"/>
      <c r="O515" s="93"/>
      <c r="P515" s="93"/>
      <c r="Q515" s="95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</row>
    <row r="516" spans="1:31" ht="15.75" customHeight="1">
      <c r="A516" s="3"/>
      <c r="B516" s="3"/>
      <c r="C516" s="3"/>
      <c r="D516" s="3"/>
      <c r="E516" s="3"/>
      <c r="F516" s="94"/>
      <c r="G516" s="192"/>
      <c r="H516" s="3"/>
      <c r="I516" s="3"/>
      <c r="J516" s="3"/>
      <c r="K516" s="3"/>
      <c r="L516" s="93"/>
      <c r="M516" s="93"/>
      <c r="N516" s="93"/>
      <c r="O516" s="93"/>
      <c r="P516" s="93"/>
      <c r="Q516" s="95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</row>
    <row r="517" spans="1:31" ht="15.75" customHeight="1">
      <c r="A517" s="3"/>
      <c r="B517" s="3"/>
      <c r="C517" s="3"/>
      <c r="D517" s="3"/>
      <c r="E517" s="3"/>
      <c r="F517" s="94"/>
      <c r="G517" s="192"/>
      <c r="H517" s="3"/>
      <c r="I517" s="3"/>
      <c r="J517" s="3"/>
      <c r="K517" s="3"/>
      <c r="L517" s="93"/>
      <c r="M517" s="93"/>
      <c r="N517" s="93"/>
      <c r="O517" s="93"/>
      <c r="P517" s="93"/>
      <c r="Q517" s="95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</row>
    <row r="518" spans="1:31" ht="15.75" customHeight="1">
      <c r="A518" s="3"/>
      <c r="B518" s="3"/>
      <c r="C518" s="3"/>
      <c r="D518" s="3"/>
      <c r="E518" s="3"/>
      <c r="F518" s="94"/>
      <c r="G518" s="192"/>
      <c r="H518" s="3"/>
      <c r="I518" s="3"/>
      <c r="J518" s="3"/>
      <c r="K518" s="3"/>
      <c r="L518" s="93"/>
      <c r="M518" s="93"/>
      <c r="N518" s="93"/>
      <c r="O518" s="93"/>
      <c r="P518" s="93"/>
      <c r="Q518" s="95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</row>
    <row r="519" spans="1:31" ht="15.75" customHeight="1">
      <c r="A519" s="3"/>
      <c r="B519" s="3"/>
      <c r="C519" s="3"/>
      <c r="D519" s="3"/>
      <c r="E519" s="3"/>
      <c r="F519" s="94"/>
      <c r="G519" s="192"/>
      <c r="H519" s="3"/>
      <c r="I519" s="3"/>
      <c r="J519" s="3"/>
      <c r="K519" s="3"/>
      <c r="L519" s="93"/>
      <c r="M519" s="93"/>
      <c r="N519" s="93"/>
      <c r="O519" s="93"/>
      <c r="P519" s="93"/>
      <c r="Q519" s="95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</row>
    <row r="520" spans="1:31" ht="15.75" customHeight="1">
      <c r="A520" s="3"/>
      <c r="B520" s="3"/>
      <c r="C520" s="3"/>
      <c r="D520" s="3"/>
      <c r="E520" s="3"/>
      <c r="F520" s="94"/>
      <c r="G520" s="192"/>
      <c r="H520" s="3"/>
      <c r="I520" s="3"/>
      <c r="J520" s="3"/>
      <c r="K520" s="3"/>
      <c r="L520" s="93"/>
      <c r="M520" s="93"/>
      <c r="N520" s="93"/>
      <c r="O520" s="93"/>
      <c r="P520" s="93"/>
      <c r="Q520" s="95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</row>
    <row r="521" spans="1:31" ht="15.75" customHeight="1">
      <c r="A521" s="3"/>
      <c r="B521" s="3"/>
      <c r="C521" s="3"/>
      <c r="D521" s="3"/>
      <c r="E521" s="3"/>
      <c r="F521" s="94"/>
      <c r="G521" s="192"/>
      <c r="H521" s="3"/>
      <c r="I521" s="3"/>
      <c r="J521" s="3"/>
      <c r="K521" s="3"/>
      <c r="L521" s="93"/>
      <c r="M521" s="93"/>
      <c r="N521" s="93"/>
      <c r="O521" s="93"/>
      <c r="P521" s="93"/>
      <c r="Q521" s="95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</row>
    <row r="522" spans="1:31" ht="15.75" customHeight="1">
      <c r="A522" s="3"/>
      <c r="B522" s="3"/>
      <c r="C522" s="3"/>
      <c r="D522" s="3"/>
      <c r="E522" s="3"/>
      <c r="F522" s="94"/>
      <c r="G522" s="192"/>
      <c r="H522" s="3"/>
      <c r="I522" s="3"/>
      <c r="J522" s="3"/>
      <c r="K522" s="3"/>
      <c r="L522" s="93"/>
      <c r="M522" s="93"/>
      <c r="N522" s="93"/>
      <c r="O522" s="93"/>
      <c r="P522" s="93"/>
      <c r="Q522" s="95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</row>
    <row r="523" spans="1:31" ht="15.75" customHeight="1">
      <c r="A523" s="3"/>
      <c r="B523" s="3"/>
      <c r="C523" s="3"/>
      <c r="D523" s="3"/>
      <c r="E523" s="3"/>
      <c r="F523" s="94"/>
      <c r="G523" s="192"/>
      <c r="H523" s="3"/>
      <c r="I523" s="3"/>
      <c r="J523" s="3"/>
      <c r="K523" s="3"/>
      <c r="L523" s="93"/>
      <c r="M523" s="93"/>
      <c r="N523" s="93"/>
      <c r="O523" s="93"/>
      <c r="P523" s="93"/>
      <c r="Q523" s="95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</row>
    <row r="524" spans="1:31" ht="15.75" customHeight="1">
      <c r="A524" s="3"/>
      <c r="B524" s="3"/>
      <c r="C524" s="3"/>
      <c r="D524" s="3"/>
      <c r="E524" s="3"/>
      <c r="F524" s="94"/>
      <c r="G524" s="192"/>
      <c r="H524" s="3"/>
      <c r="I524" s="3"/>
      <c r="J524" s="3"/>
      <c r="K524" s="3"/>
      <c r="L524" s="93"/>
      <c r="M524" s="93"/>
      <c r="N524" s="93"/>
      <c r="O524" s="93"/>
      <c r="P524" s="93"/>
      <c r="Q524" s="95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</row>
    <row r="525" spans="1:31" ht="15.75" customHeight="1">
      <c r="A525" s="3"/>
      <c r="B525" s="3"/>
      <c r="C525" s="3"/>
      <c r="D525" s="3"/>
      <c r="E525" s="3"/>
      <c r="F525" s="94"/>
      <c r="G525" s="192"/>
      <c r="H525" s="3"/>
      <c r="I525" s="3"/>
      <c r="J525" s="3"/>
      <c r="K525" s="3"/>
      <c r="L525" s="93"/>
      <c r="M525" s="93"/>
      <c r="N525" s="93"/>
      <c r="O525" s="93"/>
      <c r="P525" s="93"/>
      <c r="Q525" s="95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</row>
    <row r="526" spans="1:31" ht="15.75" customHeight="1">
      <c r="A526" s="3"/>
      <c r="B526" s="3"/>
      <c r="C526" s="3"/>
      <c r="D526" s="3"/>
      <c r="E526" s="3"/>
      <c r="F526" s="94"/>
      <c r="G526" s="192"/>
      <c r="H526" s="3"/>
      <c r="I526" s="3"/>
      <c r="J526" s="3"/>
      <c r="K526" s="3"/>
      <c r="L526" s="93"/>
      <c r="M526" s="93"/>
      <c r="N526" s="93"/>
      <c r="O526" s="93"/>
      <c r="P526" s="93"/>
      <c r="Q526" s="95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</row>
    <row r="527" spans="1:31" ht="15.75" customHeight="1">
      <c r="A527" s="3"/>
      <c r="B527" s="3"/>
      <c r="C527" s="3"/>
      <c r="D527" s="3"/>
      <c r="E527" s="3"/>
      <c r="F527" s="94"/>
      <c r="G527" s="192"/>
      <c r="H527" s="3"/>
      <c r="I527" s="3"/>
      <c r="J527" s="3"/>
      <c r="K527" s="3"/>
      <c r="L527" s="93"/>
      <c r="M527" s="93"/>
      <c r="N527" s="93"/>
      <c r="O527" s="93"/>
      <c r="P527" s="93"/>
      <c r="Q527" s="95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</row>
    <row r="528" spans="1:31" ht="15.75" customHeight="1">
      <c r="A528" s="3"/>
      <c r="B528" s="3"/>
      <c r="C528" s="3"/>
      <c r="D528" s="3"/>
      <c r="E528" s="3"/>
      <c r="F528" s="94"/>
      <c r="G528" s="192"/>
      <c r="H528" s="3"/>
      <c r="I528" s="3"/>
      <c r="J528" s="3"/>
      <c r="K528" s="3"/>
      <c r="L528" s="93"/>
      <c r="M528" s="93"/>
      <c r="N528" s="93"/>
      <c r="O528" s="93"/>
      <c r="P528" s="93"/>
      <c r="Q528" s="95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</row>
    <row r="529" spans="1:31" ht="15.75" customHeight="1">
      <c r="A529" s="3"/>
      <c r="B529" s="3"/>
      <c r="C529" s="3"/>
      <c r="D529" s="3"/>
      <c r="E529" s="3"/>
      <c r="F529" s="94"/>
      <c r="G529" s="192"/>
      <c r="H529" s="3"/>
      <c r="I529" s="3"/>
      <c r="J529" s="3"/>
      <c r="K529" s="3"/>
      <c r="L529" s="93"/>
      <c r="M529" s="93"/>
      <c r="N529" s="93"/>
      <c r="O529" s="93"/>
      <c r="P529" s="93"/>
      <c r="Q529" s="95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</row>
    <row r="530" spans="1:31" ht="15.75" customHeight="1">
      <c r="A530" s="3"/>
      <c r="B530" s="3"/>
      <c r="C530" s="3"/>
      <c r="D530" s="3"/>
      <c r="E530" s="3"/>
      <c r="F530" s="94"/>
      <c r="G530" s="192"/>
      <c r="H530" s="3"/>
      <c r="I530" s="3"/>
      <c r="J530" s="3"/>
      <c r="K530" s="3"/>
      <c r="L530" s="93"/>
      <c r="M530" s="93"/>
      <c r="N530" s="93"/>
      <c r="O530" s="93"/>
      <c r="P530" s="93"/>
      <c r="Q530" s="95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</row>
    <row r="531" spans="1:31" ht="15.75" customHeight="1">
      <c r="A531" s="3"/>
      <c r="B531" s="3"/>
      <c r="C531" s="3"/>
      <c r="D531" s="3"/>
      <c r="E531" s="3"/>
      <c r="F531" s="94"/>
      <c r="G531" s="192"/>
      <c r="H531" s="3"/>
      <c r="I531" s="3"/>
      <c r="J531" s="3"/>
      <c r="K531" s="3"/>
      <c r="L531" s="93"/>
      <c r="M531" s="93"/>
      <c r="N531" s="93"/>
      <c r="O531" s="93"/>
      <c r="P531" s="93"/>
      <c r="Q531" s="95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</row>
    <row r="532" spans="1:31" ht="15.75" customHeight="1">
      <c r="A532" s="3"/>
      <c r="B532" s="3"/>
      <c r="C532" s="3"/>
      <c r="D532" s="3"/>
      <c r="E532" s="3"/>
      <c r="F532" s="94"/>
      <c r="G532" s="192"/>
      <c r="H532" s="3"/>
      <c r="I532" s="3"/>
      <c r="J532" s="3"/>
      <c r="K532" s="3"/>
      <c r="L532" s="93"/>
      <c r="M532" s="93"/>
      <c r="N532" s="93"/>
      <c r="O532" s="93"/>
      <c r="P532" s="93"/>
      <c r="Q532" s="95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</row>
    <row r="533" spans="1:31" ht="15.75" customHeight="1">
      <c r="A533" s="3"/>
      <c r="B533" s="3"/>
      <c r="C533" s="3"/>
      <c r="D533" s="3"/>
      <c r="E533" s="3"/>
      <c r="F533" s="94"/>
      <c r="G533" s="192"/>
      <c r="H533" s="3"/>
      <c r="I533" s="3"/>
      <c r="J533" s="3"/>
      <c r="K533" s="3"/>
      <c r="L533" s="93"/>
      <c r="M533" s="93"/>
      <c r="N533" s="93"/>
      <c r="O533" s="93"/>
      <c r="P533" s="93"/>
      <c r="Q533" s="95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</row>
    <row r="534" spans="1:31" ht="15.75" customHeight="1">
      <c r="A534" s="3"/>
      <c r="B534" s="3"/>
      <c r="C534" s="3"/>
      <c r="D534" s="3"/>
      <c r="E534" s="3"/>
      <c r="F534" s="94"/>
      <c r="G534" s="192"/>
      <c r="H534" s="3"/>
      <c r="I534" s="3"/>
      <c r="J534" s="3"/>
      <c r="K534" s="3"/>
      <c r="L534" s="93"/>
      <c r="M534" s="93"/>
      <c r="N534" s="93"/>
      <c r="O534" s="93"/>
      <c r="P534" s="93"/>
      <c r="Q534" s="95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</row>
    <row r="535" spans="1:31" ht="15.75" customHeight="1">
      <c r="A535" s="3"/>
      <c r="B535" s="3"/>
      <c r="C535" s="3"/>
      <c r="D535" s="3"/>
      <c r="E535" s="3"/>
      <c r="F535" s="94"/>
      <c r="G535" s="192"/>
      <c r="H535" s="3"/>
      <c r="I535" s="3"/>
      <c r="J535" s="3"/>
      <c r="K535" s="3"/>
      <c r="L535" s="93"/>
      <c r="M535" s="93"/>
      <c r="N535" s="93"/>
      <c r="O535" s="93"/>
      <c r="P535" s="93"/>
      <c r="Q535" s="95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</row>
    <row r="536" spans="1:31" ht="15.75" customHeight="1">
      <c r="A536" s="3"/>
      <c r="B536" s="3"/>
      <c r="C536" s="3"/>
      <c r="D536" s="3"/>
      <c r="E536" s="3"/>
      <c r="F536" s="94"/>
      <c r="G536" s="192"/>
      <c r="H536" s="3"/>
      <c r="I536" s="3"/>
      <c r="J536" s="3"/>
      <c r="K536" s="3"/>
      <c r="L536" s="93"/>
      <c r="M536" s="93"/>
      <c r="N536" s="93"/>
      <c r="O536" s="93"/>
      <c r="P536" s="93"/>
      <c r="Q536" s="95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</row>
    <row r="537" spans="1:31" ht="15.75" customHeight="1">
      <c r="A537" s="3"/>
      <c r="B537" s="3"/>
      <c r="C537" s="3"/>
      <c r="D537" s="3"/>
      <c r="E537" s="3"/>
      <c r="F537" s="94"/>
      <c r="G537" s="192"/>
      <c r="H537" s="3"/>
      <c r="I537" s="3"/>
      <c r="J537" s="3"/>
      <c r="K537" s="3"/>
      <c r="L537" s="93"/>
      <c r="M537" s="93"/>
      <c r="N537" s="93"/>
      <c r="O537" s="93"/>
      <c r="P537" s="93"/>
      <c r="Q537" s="95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</row>
    <row r="538" spans="1:31" ht="15.75" customHeight="1">
      <c r="A538" s="3"/>
      <c r="B538" s="3"/>
      <c r="C538" s="3"/>
      <c r="D538" s="3"/>
      <c r="E538" s="3"/>
      <c r="F538" s="94"/>
      <c r="G538" s="192"/>
      <c r="H538" s="3"/>
      <c r="I538" s="3"/>
      <c r="J538" s="3"/>
      <c r="K538" s="3"/>
      <c r="L538" s="93"/>
      <c r="M538" s="93"/>
      <c r="N538" s="93"/>
      <c r="O538" s="93"/>
      <c r="P538" s="93"/>
      <c r="Q538" s="95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</row>
    <row r="539" spans="1:31" ht="15.75" customHeight="1">
      <c r="A539" s="3"/>
      <c r="B539" s="3"/>
      <c r="C539" s="3"/>
      <c r="D539" s="3"/>
      <c r="E539" s="3"/>
      <c r="F539" s="94"/>
      <c r="G539" s="192"/>
      <c r="H539" s="3"/>
      <c r="I539" s="3"/>
      <c r="J539" s="3"/>
      <c r="K539" s="3"/>
      <c r="L539" s="93"/>
      <c r="M539" s="93"/>
      <c r="N539" s="93"/>
      <c r="O539" s="93"/>
      <c r="P539" s="93"/>
      <c r="Q539" s="95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</row>
    <row r="540" spans="1:31" ht="15.75" customHeight="1">
      <c r="A540" s="3"/>
      <c r="B540" s="3"/>
      <c r="C540" s="3"/>
      <c r="D540" s="3"/>
      <c r="E540" s="3"/>
      <c r="F540" s="94"/>
      <c r="G540" s="192"/>
      <c r="H540" s="3"/>
      <c r="I540" s="3"/>
      <c r="J540" s="3"/>
      <c r="K540" s="3"/>
      <c r="L540" s="93"/>
      <c r="M540" s="93"/>
      <c r="N540" s="93"/>
      <c r="O540" s="93"/>
      <c r="P540" s="93"/>
      <c r="Q540" s="95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</row>
    <row r="541" spans="1:31" ht="15.75" customHeight="1">
      <c r="A541" s="3"/>
      <c r="B541" s="3"/>
      <c r="C541" s="3"/>
      <c r="D541" s="3"/>
      <c r="E541" s="3"/>
      <c r="F541" s="94"/>
      <c r="G541" s="192"/>
      <c r="H541" s="3"/>
      <c r="I541" s="3"/>
      <c r="J541" s="3"/>
      <c r="K541" s="3"/>
      <c r="L541" s="93"/>
      <c r="M541" s="93"/>
      <c r="N541" s="93"/>
      <c r="O541" s="93"/>
      <c r="P541" s="93"/>
      <c r="Q541" s="95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</row>
    <row r="542" spans="1:31" ht="15.75" customHeight="1">
      <c r="A542" s="3"/>
      <c r="B542" s="3"/>
      <c r="C542" s="3"/>
      <c r="D542" s="3"/>
      <c r="E542" s="3"/>
      <c r="F542" s="94"/>
      <c r="G542" s="192"/>
      <c r="H542" s="3"/>
      <c r="I542" s="3"/>
      <c r="J542" s="3"/>
      <c r="K542" s="3"/>
      <c r="L542" s="93"/>
      <c r="M542" s="93"/>
      <c r="N542" s="93"/>
      <c r="O542" s="93"/>
      <c r="P542" s="93"/>
      <c r="Q542" s="95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</row>
    <row r="543" spans="1:31" ht="15.75" customHeight="1">
      <c r="A543" s="3"/>
      <c r="B543" s="3"/>
      <c r="C543" s="3"/>
      <c r="D543" s="3"/>
      <c r="E543" s="3"/>
      <c r="F543" s="94"/>
      <c r="G543" s="192"/>
      <c r="H543" s="3"/>
      <c r="I543" s="3"/>
      <c r="J543" s="3"/>
      <c r="K543" s="3"/>
      <c r="L543" s="93"/>
      <c r="M543" s="93"/>
      <c r="N543" s="93"/>
      <c r="O543" s="93"/>
      <c r="P543" s="93"/>
      <c r="Q543" s="95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</row>
    <row r="544" spans="1:31" ht="15.75" customHeight="1">
      <c r="A544" s="3"/>
      <c r="B544" s="3"/>
      <c r="C544" s="3"/>
      <c r="D544" s="3"/>
      <c r="E544" s="3"/>
      <c r="F544" s="94"/>
      <c r="G544" s="192"/>
      <c r="H544" s="3"/>
      <c r="I544" s="3"/>
      <c r="J544" s="3"/>
      <c r="K544" s="3"/>
      <c r="L544" s="93"/>
      <c r="M544" s="93"/>
      <c r="N544" s="93"/>
      <c r="O544" s="93"/>
      <c r="P544" s="93"/>
      <c r="Q544" s="95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</row>
    <row r="545" spans="1:31" ht="15.75" customHeight="1">
      <c r="A545" s="3"/>
      <c r="B545" s="3"/>
      <c r="C545" s="3"/>
      <c r="D545" s="3"/>
      <c r="E545" s="3"/>
      <c r="F545" s="94"/>
      <c r="G545" s="192"/>
      <c r="H545" s="3"/>
      <c r="I545" s="3"/>
      <c r="J545" s="3"/>
      <c r="K545" s="3"/>
      <c r="L545" s="93"/>
      <c r="M545" s="93"/>
      <c r="N545" s="93"/>
      <c r="O545" s="93"/>
      <c r="P545" s="93"/>
      <c r="Q545" s="95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</row>
    <row r="546" spans="1:31" ht="15.75" customHeight="1">
      <c r="A546" s="3"/>
      <c r="B546" s="3"/>
      <c r="C546" s="3"/>
      <c r="D546" s="3"/>
      <c r="E546" s="3"/>
      <c r="F546" s="94"/>
      <c r="G546" s="192"/>
      <c r="H546" s="3"/>
      <c r="I546" s="3"/>
      <c r="J546" s="3"/>
      <c r="K546" s="3"/>
      <c r="L546" s="93"/>
      <c r="M546" s="93"/>
      <c r="N546" s="93"/>
      <c r="O546" s="93"/>
      <c r="P546" s="93"/>
      <c r="Q546" s="95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</row>
    <row r="547" spans="1:31" ht="15.75" customHeight="1">
      <c r="A547" s="3"/>
      <c r="B547" s="3"/>
      <c r="C547" s="3"/>
      <c r="D547" s="3"/>
      <c r="E547" s="3"/>
      <c r="F547" s="94"/>
      <c r="G547" s="192"/>
      <c r="H547" s="3"/>
      <c r="I547" s="3"/>
      <c r="J547" s="3"/>
      <c r="K547" s="3"/>
      <c r="L547" s="93"/>
      <c r="M547" s="93"/>
      <c r="N547" s="93"/>
      <c r="O547" s="93"/>
      <c r="P547" s="93"/>
      <c r="Q547" s="95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</row>
    <row r="548" spans="1:31" ht="15.75" customHeight="1">
      <c r="A548" s="3"/>
      <c r="B548" s="3"/>
      <c r="C548" s="3"/>
      <c r="D548" s="3"/>
      <c r="E548" s="3"/>
      <c r="F548" s="94"/>
      <c r="G548" s="192"/>
      <c r="H548" s="3"/>
      <c r="I548" s="3"/>
      <c r="J548" s="3"/>
      <c r="K548" s="3"/>
      <c r="L548" s="93"/>
      <c r="M548" s="93"/>
      <c r="N548" s="93"/>
      <c r="O548" s="93"/>
      <c r="P548" s="93"/>
      <c r="Q548" s="95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</row>
    <row r="549" spans="1:31" ht="15.75" customHeight="1">
      <c r="A549" s="3"/>
      <c r="B549" s="3"/>
      <c r="C549" s="3"/>
      <c r="D549" s="3"/>
      <c r="E549" s="3"/>
      <c r="F549" s="94"/>
      <c r="G549" s="192"/>
      <c r="H549" s="3"/>
      <c r="I549" s="3"/>
      <c r="J549" s="3"/>
      <c r="K549" s="3"/>
      <c r="L549" s="93"/>
      <c r="M549" s="93"/>
      <c r="N549" s="93"/>
      <c r="O549" s="93"/>
      <c r="P549" s="93"/>
      <c r="Q549" s="95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</row>
    <row r="550" spans="1:31" ht="15.75" customHeight="1">
      <c r="A550" s="3"/>
      <c r="B550" s="3"/>
      <c r="C550" s="3"/>
      <c r="D550" s="3"/>
      <c r="E550" s="3"/>
      <c r="F550" s="94"/>
      <c r="G550" s="192"/>
      <c r="H550" s="3"/>
      <c r="I550" s="3"/>
      <c r="J550" s="3"/>
      <c r="K550" s="3"/>
      <c r="L550" s="93"/>
      <c r="M550" s="93"/>
      <c r="N550" s="93"/>
      <c r="O550" s="93"/>
      <c r="P550" s="93"/>
      <c r="Q550" s="95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</row>
    <row r="551" spans="1:31" ht="15.75" customHeight="1">
      <c r="A551" s="3"/>
      <c r="B551" s="3"/>
      <c r="C551" s="3"/>
      <c r="D551" s="3"/>
      <c r="E551" s="3"/>
      <c r="F551" s="94"/>
      <c r="G551" s="192"/>
      <c r="H551" s="3"/>
      <c r="I551" s="3"/>
      <c r="J551" s="3"/>
      <c r="K551" s="3"/>
      <c r="L551" s="93"/>
      <c r="M551" s="93"/>
      <c r="N551" s="93"/>
      <c r="O551" s="93"/>
      <c r="P551" s="93"/>
      <c r="Q551" s="95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</row>
    <row r="552" spans="1:31" ht="15.75" customHeight="1">
      <c r="A552" s="3"/>
      <c r="B552" s="3"/>
      <c r="C552" s="3"/>
      <c r="D552" s="3"/>
      <c r="E552" s="3"/>
      <c r="F552" s="94"/>
      <c r="G552" s="192"/>
      <c r="H552" s="3"/>
      <c r="I552" s="3"/>
      <c r="J552" s="3"/>
      <c r="K552" s="3"/>
      <c r="L552" s="93"/>
      <c r="M552" s="93"/>
      <c r="N552" s="93"/>
      <c r="O552" s="93"/>
      <c r="P552" s="93"/>
      <c r="Q552" s="95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</row>
    <row r="553" spans="1:31" ht="15.75" customHeight="1">
      <c r="A553" s="3"/>
      <c r="B553" s="3"/>
      <c r="C553" s="3"/>
      <c r="D553" s="3"/>
      <c r="E553" s="3"/>
      <c r="F553" s="94"/>
      <c r="G553" s="192"/>
      <c r="H553" s="3"/>
      <c r="I553" s="3"/>
      <c r="J553" s="3"/>
      <c r="K553" s="3"/>
      <c r="L553" s="93"/>
      <c r="M553" s="93"/>
      <c r="N553" s="93"/>
      <c r="O553" s="93"/>
      <c r="P553" s="93"/>
      <c r="Q553" s="95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</row>
    <row r="554" spans="1:31" ht="15.75" customHeight="1">
      <c r="A554" s="3"/>
      <c r="B554" s="3"/>
      <c r="C554" s="3"/>
      <c r="D554" s="3"/>
      <c r="E554" s="3"/>
      <c r="F554" s="94"/>
      <c r="G554" s="192"/>
      <c r="H554" s="3"/>
      <c r="I554" s="3"/>
      <c r="J554" s="3"/>
      <c r="K554" s="3"/>
      <c r="L554" s="93"/>
      <c r="M554" s="93"/>
      <c r="N554" s="93"/>
      <c r="O554" s="93"/>
      <c r="P554" s="93"/>
      <c r="Q554" s="95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</row>
    <row r="555" spans="1:31" ht="15.75" customHeight="1">
      <c r="A555" s="3"/>
      <c r="B555" s="3"/>
      <c r="C555" s="3"/>
      <c r="D555" s="3"/>
      <c r="E555" s="3"/>
      <c r="F555" s="94"/>
      <c r="G555" s="192"/>
      <c r="H555" s="3"/>
      <c r="I555" s="3"/>
      <c r="J555" s="3"/>
      <c r="K555" s="3"/>
      <c r="L555" s="93"/>
      <c r="M555" s="93"/>
      <c r="N555" s="93"/>
      <c r="O555" s="93"/>
      <c r="P555" s="93"/>
      <c r="Q555" s="95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</row>
    <row r="556" spans="1:31" ht="15.75" customHeight="1">
      <c r="A556" s="3"/>
      <c r="B556" s="3"/>
      <c r="C556" s="3"/>
      <c r="D556" s="3"/>
      <c r="E556" s="3"/>
      <c r="F556" s="94"/>
      <c r="G556" s="192"/>
      <c r="H556" s="3"/>
      <c r="I556" s="3"/>
      <c r="J556" s="3"/>
      <c r="K556" s="3"/>
      <c r="L556" s="93"/>
      <c r="M556" s="93"/>
      <c r="N556" s="93"/>
      <c r="O556" s="93"/>
      <c r="P556" s="93"/>
      <c r="Q556" s="95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</row>
    <row r="557" spans="1:31" ht="15.75" customHeight="1">
      <c r="A557" s="3"/>
      <c r="B557" s="3"/>
      <c r="C557" s="3"/>
      <c r="D557" s="3"/>
      <c r="E557" s="3"/>
      <c r="F557" s="94"/>
      <c r="G557" s="192"/>
      <c r="H557" s="3"/>
      <c r="I557" s="3"/>
      <c r="J557" s="3"/>
      <c r="K557" s="3"/>
      <c r="L557" s="93"/>
      <c r="M557" s="93"/>
      <c r="N557" s="93"/>
      <c r="O557" s="93"/>
      <c r="P557" s="93"/>
      <c r="Q557" s="95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</row>
    <row r="558" spans="1:31" ht="15.75" customHeight="1">
      <c r="A558" s="3"/>
      <c r="B558" s="3"/>
      <c r="C558" s="3"/>
      <c r="D558" s="3"/>
      <c r="E558" s="3"/>
      <c r="F558" s="94"/>
      <c r="G558" s="192"/>
      <c r="H558" s="3"/>
      <c r="I558" s="3"/>
      <c r="J558" s="3"/>
      <c r="K558" s="3"/>
      <c r="L558" s="93"/>
      <c r="M558" s="93"/>
      <c r="N558" s="93"/>
      <c r="O558" s="93"/>
      <c r="P558" s="93"/>
      <c r="Q558" s="95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</row>
    <row r="559" spans="1:31" ht="15.75" customHeight="1">
      <c r="A559" s="3"/>
      <c r="B559" s="3"/>
      <c r="C559" s="3"/>
      <c r="D559" s="3"/>
      <c r="E559" s="3"/>
      <c r="F559" s="94"/>
      <c r="G559" s="192"/>
      <c r="H559" s="3"/>
      <c r="I559" s="3"/>
      <c r="J559" s="3"/>
      <c r="K559" s="3"/>
      <c r="L559" s="93"/>
      <c r="M559" s="93"/>
      <c r="N559" s="93"/>
      <c r="O559" s="93"/>
      <c r="P559" s="93"/>
      <c r="Q559" s="95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</row>
    <row r="560" spans="1:31" ht="15.75" customHeight="1">
      <c r="A560" s="3"/>
      <c r="B560" s="3"/>
      <c r="C560" s="3"/>
      <c r="D560" s="3"/>
      <c r="E560" s="3"/>
      <c r="F560" s="94"/>
      <c r="G560" s="192"/>
      <c r="H560" s="3"/>
      <c r="I560" s="3"/>
      <c r="J560" s="3"/>
      <c r="K560" s="3"/>
      <c r="L560" s="93"/>
      <c r="M560" s="93"/>
      <c r="N560" s="93"/>
      <c r="O560" s="93"/>
      <c r="P560" s="93"/>
      <c r="Q560" s="95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</row>
    <row r="561" spans="1:31" ht="15.75" customHeight="1">
      <c r="A561" s="3"/>
      <c r="B561" s="3"/>
      <c r="C561" s="3"/>
      <c r="D561" s="3"/>
      <c r="E561" s="3"/>
      <c r="F561" s="94"/>
      <c r="G561" s="192"/>
      <c r="H561" s="3"/>
      <c r="I561" s="3"/>
      <c r="J561" s="3"/>
      <c r="K561" s="3"/>
      <c r="L561" s="93"/>
      <c r="M561" s="93"/>
      <c r="N561" s="93"/>
      <c r="O561" s="93"/>
      <c r="P561" s="93"/>
      <c r="Q561" s="95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</row>
    <row r="562" spans="1:31" ht="15.75" customHeight="1">
      <c r="A562" s="3"/>
      <c r="B562" s="3"/>
      <c r="C562" s="3"/>
      <c r="D562" s="3"/>
      <c r="E562" s="3"/>
      <c r="F562" s="94"/>
      <c r="G562" s="192"/>
      <c r="H562" s="3"/>
      <c r="I562" s="3"/>
      <c r="J562" s="3"/>
      <c r="K562" s="3"/>
      <c r="L562" s="93"/>
      <c r="M562" s="93"/>
      <c r="N562" s="93"/>
      <c r="O562" s="93"/>
      <c r="P562" s="93"/>
      <c r="Q562" s="95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</row>
    <row r="563" spans="1:31" ht="15.75" customHeight="1">
      <c r="A563" s="3"/>
      <c r="B563" s="3"/>
      <c r="C563" s="3"/>
      <c r="D563" s="3"/>
      <c r="E563" s="3"/>
      <c r="F563" s="94"/>
      <c r="G563" s="192"/>
      <c r="H563" s="3"/>
      <c r="I563" s="3"/>
      <c r="J563" s="3"/>
      <c r="K563" s="3"/>
      <c r="L563" s="93"/>
      <c r="M563" s="93"/>
      <c r="N563" s="93"/>
      <c r="O563" s="93"/>
      <c r="P563" s="93"/>
      <c r="Q563" s="95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</row>
    <row r="564" spans="1:31" ht="15.75" customHeight="1">
      <c r="A564" s="3"/>
      <c r="B564" s="3"/>
      <c r="C564" s="3"/>
      <c r="D564" s="3"/>
      <c r="E564" s="3"/>
      <c r="F564" s="94"/>
      <c r="G564" s="192"/>
      <c r="H564" s="3"/>
      <c r="I564" s="3"/>
      <c r="J564" s="3"/>
      <c r="K564" s="3"/>
      <c r="L564" s="93"/>
      <c r="M564" s="93"/>
      <c r="N564" s="93"/>
      <c r="O564" s="93"/>
      <c r="P564" s="93"/>
      <c r="Q564" s="95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</row>
    <row r="565" spans="1:31" ht="15.75" customHeight="1">
      <c r="A565" s="3"/>
      <c r="B565" s="3"/>
      <c r="C565" s="3"/>
      <c r="D565" s="3"/>
      <c r="E565" s="3"/>
      <c r="F565" s="94"/>
      <c r="G565" s="192"/>
      <c r="H565" s="3"/>
      <c r="I565" s="3"/>
      <c r="J565" s="3"/>
      <c r="K565" s="3"/>
      <c r="L565" s="93"/>
      <c r="M565" s="93"/>
      <c r="N565" s="93"/>
      <c r="O565" s="93"/>
      <c r="P565" s="93"/>
      <c r="Q565" s="95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</row>
    <row r="566" spans="1:31" ht="15.75" customHeight="1">
      <c r="A566" s="3"/>
      <c r="B566" s="3"/>
      <c r="C566" s="3"/>
      <c r="D566" s="3"/>
      <c r="E566" s="3"/>
      <c r="F566" s="94"/>
      <c r="G566" s="192"/>
      <c r="H566" s="3"/>
      <c r="I566" s="3"/>
      <c r="J566" s="3"/>
      <c r="K566" s="3"/>
      <c r="L566" s="93"/>
      <c r="M566" s="93"/>
      <c r="N566" s="93"/>
      <c r="O566" s="93"/>
      <c r="P566" s="93"/>
      <c r="Q566" s="95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</row>
    <row r="567" spans="1:31" ht="15.75" customHeight="1">
      <c r="A567" s="3"/>
      <c r="B567" s="3"/>
      <c r="C567" s="3"/>
      <c r="D567" s="3"/>
      <c r="E567" s="3"/>
      <c r="F567" s="94"/>
      <c r="G567" s="192"/>
      <c r="H567" s="3"/>
      <c r="I567" s="3"/>
      <c r="J567" s="3"/>
      <c r="K567" s="3"/>
      <c r="L567" s="93"/>
      <c r="M567" s="93"/>
      <c r="N567" s="93"/>
      <c r="O567" s="93"/>
      <c r="P567" s="93"/>
      <c r="Q567" s="95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</row>
    <row r="568" spans="1:31" ht="15.75" customHeight="1">
      <c r="A568" s="3"/>
      <c r="B568" s="3"/>
      <c r="C568" s="3"/>
      <c r="D568" s="3"/>
      <c r="E568" s="3"/>
      <c r="F568" s="94"/>
      <c r="G568" s="192"/>
      <c r="H568" s="3"/>
      <c r="I568" s="3"/>
      <c r="J568" s="3"/>
      <c r="K568" s="3"/>
      <c r="L568" s="93"/>
      <c r="M568" s="93"/>
      <c r="N568" s="93"/>
      <c r="O568" s="93"/>
      <c r="P568" s="93"/>
      <c r="Q568" s="95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</row>
    <row r="569" spans="1:31" ht="15.75" customHeight="1">
      <c r="A569" s="3"/>
      <c r="B569" s="3"/>
      <c r="C569" s="3"/>
      <c r="D569" s="3"/>
      <c r="E569" s="3"/>
      <c r="F569" s="94"/>
      <c r="G569" s="192"/>
      <c r="H569" s="3"/>
      <c r="I569" s="3"/>
      <c r="J569" s="3"/>
      <c r="K569" s="3"/>
      <c r="L569" s="93"/>
      <c r="M569" s="93"/>
      <c r="N569" s="93"/>
      <c r="O569" s="93"/>
      <c r="P569" s="93"/>
      <c r="Q569" s="95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</row>
    <row r="570" spans="1:31" ht="15.75" customHeight="1">
      <c r="A570" s="3"/>
      <c r="B570" s="3"/>
      <c r="C570" s="3"/>
      <c r="D570" s="3"/>
      <c r="E570" s="3"/>
      <c r="F570" s="94"/>
      <c r="G570" s="192"/>
      <c r="H570" s="3"/>
      <c r="I570" s="3"/>
      <c r="J570" s="3"/>
      <c r="K570" s="3"/>
      <c r="L570" s="93"/>
      <c r="M570" s="93"/>
      <c r="N570" s="93"/>
      <c r="O570" s="93"/>
      <c r="P570" s="93"/>
      <c r="Q570" s="95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</row>
    <row r="571" spans="1:31" ht="15.75" customHeight="1">
      <c r="A571" s="3"/>
      <c r="B571" s="3"/>
      <c r="C571" s="3"/>
      <c r="D571" s="3"/>
      <c r="E571" s="3"/>
      <c r="F571" s="94"/>
      <c r="G571" s="192"/>
      <c r="H571" s="3"/>
      <c r="I571" s="3"/>
      <c r="J571" s="3"/>
      <c r="K571" s="3"/>
      <c r="L571" s="93"/>
      <c r="M571" s="93"/>
      <c r="N571" s="93"/>
      <c r="O571" s="93"/>
      <c r="P571" s="93"/>
      <c r="Q571" s="95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</row>
    <row r="572" spans="1:31" ht="15.75" customHeight="1">
      <c r="A572" s="3"/>
      <c r="B572" s="3"/>
      <c r="C572" s="3"/>
      <c r="D572" s="3"/>
      <c r="E572" s="3"/>
      <c r="F572" s="94"/>
      <c r="G572" s="192"/>
      <c r="H572" s="3"/>
      <c r="I572" s="3"/>
      <c r="J572" s="3"/>
      <c r="K572" s="3"/>
      <c r="L572" s="93"/>
      <c r="M572" s="93"/>
      <c r="N572" s="93"/>
      <c r="O572" s="93"/>
      <c r="P572" s="93"/>
      <c r="Q572" s="95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</row>
    <row r="573" spans="1:31" ht="15.75" customHeight="1">
      <c r="A573" s="3"/>
      <c r="B573" s="3"/>
      <c r="C573" s="3"/>
      <c r="D573" s="3"/>
      <c r="E573" s="3"/>
      <c r="F573" s="94"/>
      <c r="G573" s="192"/>
      <c r="H573" s="3"/>
      <c r="I573" s="3"/>
      <c r="J573" s="3"/>
      <c r="K573" s="3"/>
      <c r="L573" s="93"/>
      <c r="M573" s="93"/>
      <c r="N573" s="93"/>
      <c r="O573" s="93"/>
      <c r="P573" s="93"/>
      <c r="Q573" s="95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</row>
    <row r="574" spans="1:31" ht="15.75" customHeight="1">
      <c r="A574" s="3"/>
      <c r="B574" s="3"/>
      <c r="C574" s="3"/>
      <c r="D574" s="3"/>
      <c r="E574" s="3"/>
      <c r="F574" s="94"/>
      <c r="G574" s="192"/>
      <c r="H574" s="3"/>
      <c r="I574" s="3"/>
      <c r="J574" s="3"/>
      <c r="K574" s="3"/>
      <c r="L574" s="93"/>
      <c r="M574" s="93"/>
      <c r="N574" s="93"/>
      <c r="O574" s="93"/>
      <c r="P574" s="93"/>
      <c r="Q574" s="95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</row>
    <row r="575" spans="1:31" ht="15.75" customHeight="1">
      <c r="A575" s="3"/>
      <c r="B575" s="3"/>
      <c r="C575" s="3"/>
      <c r="D575" s="3"/>
      <c r="E575" s="3"/>
      <c r="F575" s="94"/>
      <c r="G575" s="192"/>
      <c r="H575" s="3"/>
      <c r="I575" s="3"/>
      <c r="J575" s="3"/>
      <c r="K575" s="3"/>
      <c r="L575" s="93"/>
      <c r="M575" s="93"/>
      <c r="N575" s="93"/>
      <c r="O575" s="93"/>
      <c r="P575" s="93"/>
      <c r="Q575" s="95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</row>
    <row r="576" spans="1:31" ht="15.75" customHeight="1">
      <c r="A576" s="3"/>
      <c r="B576" s="3"/>
      <c r="C576" s="3"/>
      <c r="D576" s="3"/>
      <c r="E576" s="3"/>
      <c r="F576" s="94"/>
      <c r="G576" s="192"/>
      <c r="H576" s="3"/>
      <c r="I576" s="3"/>
      <c r="J576" s="3"/>
      <c r="K576" s="3"/>
      <c r="L576" s="93"/>
      <c r="M576" s="93"/>
      <c r="N576" s="93"/>
      <c r="O576" s="93"/>
      <c r="P576" s="93"/>
      <c r="Q576" s="95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</row>
    <row r="577" spans="1:31" ht="15.75" customHeight="1">
      <c r="A577" s="3"/>
      <c r="B577" s="3"/>
      <c r="C577" s="3"/>
      <c r="D577" s="3"/>
      <c r="E577" s="3"/>
      <c r="F577" s="94"/>
      <c r="G577" s="192"/>
      <c r="H577" s="3"/>
      <c r="I577" s="3"/>
      <c r="J577" s="3"/>
      <c r="K577" s="3"/>
      <c r="L577" s="93"/>
      <c r="M577" s="93"/>
      <c r="N577" s="93"/>
      <c r="O577" s="93"/>
      <c r="P577" s="93"/>
      <c r="Q577" s="95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</row>
    <row r="578" spans="1:31" ht="15.75" customHeight="1">
      <c r="A578" s="3"/>
      <c r="B578" s="3"/>
      <c r="C578" s="3"/>
      <c r="D578" s="3"/>
      <c r="E578" s="3"/>
      <c r="F578" s="94"/>
      <c r="G578" s="192"/>
      <c r="H578" s="3"/>
      <c r="I578" s="3"/>
      <c r="J578" s="3"/>
      <c r="K578" s="3"/>
      <c r="L578" s="93"/>
      <c r="M578" s="93"/>
      <c r="N578" s="93"/>
      <c r="O578" s="93"/>
      <c r="P578" s="93"/>
      <c r="Q578" s="95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</row>
    <row r="579" spans="1:31" ht="15.75" customHeight="1">
      <c r="A579" s="3"/>
      <c r="B579" s="3"/>
      <c r="C579" s="3"/>
      <c r="D579" s="3"/>
      <c r="E579" s="3"/>
      <c r="F579" s="94"/>
      <c r="G579" s="192"/>
      <c r="H579" s="3"/>
      <c r="I579" s="3"/>
      <c r="J579" s="3"/>
      <c r="K579" s="3"/>
      <c r="L579" s="93"/>
      <c r="M579" s="93"/>
      <c r="N579" s="93"/>
      <c r="O579" s="93"/>
      <c r="P579" s="93"/>
      <c r="Q579" s="95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</row>
    <row r="580" spans="1:31" ht="15.75" customHeight="1">
      <c r="A580" s="3"/>
      <c r="B580" s="3"/>
      <c r="C580" s="3"/>
      <c r="D580" s="3"/>
      <c r="E580" s="3"/>
      <c r="F580" s="94"/>
      <c r="G580" s="192"/>
      <c r="H580" s="3"/>
      <c r="I580" s="3"/>
      <c r="J580" s="3"/>
      <c r="K580" s="3"/>
      <c r="L580" s="93"/>
      <c r="M580" s="93"/>
      <c r="N580" s="93"/>
      <c r="O580" s="93"/>
      <c r="P580" s="93"/>
      <c r="Q580" s="95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</row>
    <row r="581" spans="1:31" ht="15.75" customHeight="1">
      <c r="A581" s="3"/>
      <c r="B581" s="3"/>
      <c r="C581" s="3"/>
      <c r="D581" s="3"/>
      <c r="E581" s="3"/>
      <c r="F581" s="94"/>
      <c r="G581" s="192"/>
      <c r="H581" s="3"/>
      <c r="I581" s="3"/>
      <c r="J581" s="3"/>
      <c r="K581" s="3"/>
      <c r="L581" s="93"/>
      <c r="M581" s="93"/>
      <c r="N581" s="93"/>
      <c r="O581" s="93"/>
      <c r="P581" s="93"/>
      <c r="Q581" s="95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</row>
    <row r="582" spans="1:31" ht="15.75" customHeight="1">
      <c r="A582" s="3"/>
      <c r="B582" s="3"/>
      <c r="C582" s="3"/>
      <c r="D582" s="3"/>
      <c r="E582" s="3"/>
      <c r="F582" s="94"/>
      <c r="G582" s="192"/>
      <c r="H582" s="3"/>
      <c r="I582" s="3"/>
      <c r="J582" s="3"/>
      <c r="K582" s="3"/>
      <c r="L582" s="93"/>
      <c r="M582" s="93"/>
      <c r="N582" s="93"/>
      <c r="O582" s="93"/>
      <c r="P582" s="93"/>
      <c r="Q582" s="95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</row>
    <row r="583" spans="1:31" ht="15.75" customHeight="1">
      <c r="A583" s="3"/>
      <c r="B583" s="3"/>
      <c r="C583" s="3"/>
      <c r="D583" s="3"/>
      <c r="E583" s="3"/>
      <c r="F583" s="94"/>
      <c r="G583" s="192"/>
      <c r="H583" s="3"/>
      <c r="I583" s="3"/>
      <c r="J583" s="3"/>
      <c r="K583" s="3"/>
      <c r="L583" s="93"/>
      <c r="M583" s="93"/>
      <c r="N583" s="93"/>
      <c r="O583" s="93"/>
      <c r="P583" s="93"/>
      <c r="Q583" s="95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</row>
    <row r="584" spans="1:31" ht="15.75" customHeight="1">
      <c r="A584" s="3"/>
      <c r="B584" s="3"/>
      <c r="C584" s="3"/>
      <c r="D584" s="3"/>
      <c r="E584" s="3"/>
      <c r="F584" s="94"/>
      <c r="G584" s="192"/>
      <c r="H584" s="3"/>
      <c r="I584" s="3"/>
      <c r="J584" s="3"/>
      <c r="K584" s="3"/>
      <c r="L584" s="93"/>
      <c r="M584" s="93"/>
      <c r="N584" s="93"/>
      <c r="O584" s="93"/>
      <c r="P584" s="93"/>
      <c r="Q584" s="95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</row>
    <row r="585" spans="1:31" ht="15.75" customHeight="1">
      <c r="A585" s="3"/>
      <c r="B585" s="3"/>
      <c r="C585" s="3"/>
      <c r="D585" s="3"/>
      <c r="E585" s="3"/>
      <c r="F585" s="94"/>
      <c r="G585" s="192"/>
      <c r="H585" s="3"/>
      <c r="I585" s="3"/>
      <c r="J585" s="3"/>
      <c r="K585" s="3"/>
      <c r="L585" s="93"/>
      <c r="M585" s="93"/>
      <c r="N585" s="93"/>
      <c r="O585" s="93"/>
      <c r="P585" s="93"/>
      <c r="Q585" s="95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</row>
    <row r="586" spans="1:31" ht="15.75" customHeight="1">
      <c r="A586" s="3"/>
      <c r="B586" s="3"/>
      <c r="C586" s="3"/>
      <c r="D586" s="3"/>
      <c r="E586" s="3"/>
      <c r="F586" s="94"/>
      <c r="G586" s="192"/>
      <c r="H586" s="3"/>
      <c r="I586" s="3"/>
      <c r="J586" s="3"/>
      <c r="K586" s="3"/>
      <c r="L586" s="93"/>
      <c r="M586" s="93"/>
      <c r="N586" s="93"/>
      <c r="O586" s="93"/>
      <c r="P586" s="93"/>
      <c r="Q586" s="95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</row>
    <row r="587" spans="1:31" ht="15.75" customHeight="1">
      <c r="A587" s="3"/>
      <c r="B587" s="3"/>
      <c r="C587" s="3"/>
      <c r="D587" s="3"/>
      <c r="E587" s="3"/>
      <c r="F587" s="94"/>
      <c r="G587" s="192"/>
      <c r="H587" s="3"/>
      <c r="I587" s="3"/>
      <c r="J587" s="3"/>
      <c r="K587" s="3"/>
      <c r="L587" s="93"/>
      <c r="M587" s="93"/>
      <c r="N587" s="93"/>
      <c r="O587" s="93"/>
      <c r="P587" s="93"/>
      <c r="Q587" s="95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</row>
    <row r="588" spans="1:31" ht="15.75" customHeight="1">
      <c r="A588" s="3"/>
      <c r="B588" s="3"/>
      <c r="C588" s="3"/>
      <c r="D588" s="3"/>
      <c r="E588" s="3"/>
      <c r="F588" s="94"/>
      <c r="G588" s="192"/>
      <c r="H588" s="3"/>
      <c r="I588" s="3"/>
      <c r="J588" s="3"/>
      <c r="K588" s="3"/>
      <c r="L588" s="93"/>
      <c r="M588" s="93"/>
      <c r="N588" s="93"/>
      <c r="O588" s="93"/>
      <c r="P588" s="93"/>
      <c r="Q588" s="95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</row>
    <row r="589" spans="1:31" ht="15.75" customHeight="1">
      <c r="A589" s="3"/>
      <c r="B589" s="3"/>
      <c r="C589" s="3"/>
      <c r="D589" s="3"/>
      <c r="E589" s="3"/>
      <c r="F589" s="94"/>
      <c r="G589" s="192"/>
      <c r="H589" s="3"/>
      <c r="I589" s="3"/>
      <c r="J589" s="3"/>
      <c r="K589" s="3"/>
      <c r="L589" s="93"/>
      <c r="M589" s="93"/>
      <c r="N589" s="93"/>
      <c r="O589" s="93"/>
      <c r="P589" s="93"/>
      <c r="Q589" s="95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</row>
    <row r="590" spans="1:31" ht="15.75" customHeight="1">
      <c r="A590" s="3"/>
      <c r="B590" s="3"/>
      <c r="C590" s="3"/>
      <c r="D590" s="3"/>
      <c r="E590" s="3"/>
      <c r="F590" s="94"/>
      <c r="G590" s="192"/>
      <c r="H590" s="3"/>
      <c r="I590" s="3"/>
      <c r="J590" s="3"/>
      <c r="K590" s="3"/>
      <c r="L590" s="93"/>
      <c r="M590" s="93"/>
      <c r="N590" s="93"/>
      <c r="O590" s="93"/>
      <c r="P590" s="93"/>
      <c r="Q590" s="95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</row>
    <row r="591" spans="1:31" ht="15.75" customHeight="1">
      <c r="A591" s="3"/>
      <c r="B591" s="3"/>
      <c r="C591" s="3"/>
      <c r="D591" s="3"/>
      <c r="E591" s="3"/>
      <c r="F591" s="94"/>
      <c r="G591" s="192"/>
      <c r="H591" s="3"/>
      <c r="I591" s="3"/>
      <c r="J591" s="3"/>
      <c r="K591" s="3"/>
      <c r="L591" s="93"/>
      <c r="M591" s="93"/>
      <c r="N591" s="93"/>
      <c r="O591" s="93"/>
      <c r="P591" s="93"/>
      <c r="Q591" s="95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</row>
    <row r="592" spans="1:31" ht="15.75" customHeight="1">
      <c r="A592" s="3"/>
      <c r="B592" s="3"/>
      <c r="C592" s="3"/>
      <c r="D592" s="3"/>
      <c r="E592" s="3"/>
      <c r="F592" s="94"/>
      <c r="G592" s="192"/>
      <c r="H592" s="3"/>
      <c r="I592" s="3"/>
      <c r="J592" s="3"/>
      <c r="K592" s="3"/>
      <c r="L592" s="93"/>
      <c r="M592" s="93"/>
      <c r="N592" s="93"/>
      <c r="O592" s="93"/>
      <c r="P592" s="93"/>
      <c r="Q592" s="95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</row>
    <row r="593" spans="1:31" ht="15.75" customHeight="1">
      <c r="A593" s="3"/>
      <c r="B593" s="3"/>
      <c r="C593" s="3"/>
      <c r="D593" s="3"/>
      <c r="E593" s="3"/>
      <c r="F593" s="94"/>
      <c r="G593" s="192"/>
      <c r="H593" s="3"/>
      <c r="I593" s="3"/>
      <c r="J593" s="3"/>
      <c r="K593" s="3"/>
      <c r="L593" s="93"/>
      <c r="M593" s="93"/>
      <c r="N593" s="93"/>
      <c r="O593" s="93"/>
      <c r="P593" s="93"/>
      <c r="Q593" s="95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</row>
    <row r="594" spans="1:31" ht="15.75" customHeight="1">
      <c r="A594" s="3"/>
      <c r="B594" s="3"/>
      <c r="C594" s="3"/>
      <c r="D594" s="3"/>
      <c r="E594" s="3"/>
      <c r="F594" s="94"/>
      <c r="G594" s="192"/>
      <c r="H594" s="3"/>
      <c r="I594" s="3"/>
      <c r="J594" s="3"/>
      <c r="K594" s="3"/>
      <c r="L594" s="93"/>
      <c r="M594" s="93"/>
      <c r="N594" s="93"/>
      <c r="O594" s="93"/>
      <c r="P594" s="93"/>
      <c r="Q594" s="95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</row>
    <row r="595" spans="1:31" ht="15.75" customHeight="1">
      <c r="A595" s="3"/>
      <c r="B595" s="3"/>
      <c r="C595" s="3"/>
      <c r="D595" s="3"/>
      <c r="E595" s="3"/>
      <c r="F595" s="94"/>
      <c r="G595" s="192"/>
      <c r="H595" s="3"/>
      <c r="I595" s="3"/>
      <c r="J595" s="3"/>
      <c r="K595" s="3"/>
      <c r="L595" s="93"/>
      <c r="M595" s="93"/>
      <c r="N595" s="93"/>
      <c r="O595" s="93"/>
      <c r="P595" s="93"/>
      <c r="Q595" s="95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</row>
    <row r="596" spans="1:31" ht="15.75" customHeight="1">
      <c r="A596" s="3"/>
      <c r="B596" s="3"/>
      <c r="C596" s="3"/>
      <c r="D596" s="3"/>
      <c r="E596" s="3"/>
      <c r="F596" s="94"/>
      <c r="G596" s="192"/>
      <c r="H596" s="3"/>
      <c r="I596" s="3"/>
      <c r="J596" s="3"/>
      <c r="K596" s="3"/>
      <c r="L596" s="93"/>
      <c r="M596" s="93"/>
      <c r="N596" s="93"/>
      <c r="O596" s="93"/>
      <c r="P596" s="93"/>
      <c r="Q596" s="95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</row>
    <row r="597" spans="1:31" ht="15.75" customHeight="1">
      <c r="A597" s="3"/>
      <c r="B597" s="3"/>
      <c r="C597" s="3"/>
      <c r="D597" s="3"/>
      <c r="E597" s="3"/>
      <c r="F597" s="94"/>
      <c r="G597" s="192"/>
      <c r="H597" s="3"/>
      <c r="I597" s="3"/>
      <c r="J597" s="3"/>
      <c r="K597" s="3"/>
      <c r="L597" s="93"/>
      <c r="M597" s="93"/>
      <c r="N597" s="93"/>
      <c r="O597" s="93"/>
      <c r="P597" s="93"/>
      <c r="Q597" s="95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</row>
    <row r="598" spans="1:31" ht="15.75" customHeight="1">
      <c r="A598" s="3"/>
      <c r="B598" s="3"/>
      <c r="C598" s="3"/>
      <c r="D598" s="3"/>
      <c r="E598" s="3"/>
      <c r="F598" s="94"/>
      <c r="G598" s="192"/>
      <c r="H598" s="3"/>
      <c r="I598" s="3"/>
      <c r="J598" s="3"/>
      <c r="K598" s="3"/>
      <c r="L598" s="93"/>
      <c r="M598" s="93"/>
      <c r="N598" s="93"/>
      <c r="O598" s="93"/>
      <c r="P598" s="93"/>
      <c r="Q598" s="95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</row>
    <row r="599" spans="1:31" ht="15.75" customHeight="1">
      <c r="A599" s="3"/>
      <c r="B599" s="3"/>
      <c r="C599" s="3"/>
      <c r="D599" s="3"/>
      <c r="E599" s="3"/>
      <c r="F599" s="94"/>
      <c r="G599" s="192"/>
      <c r="H599" s="3"/>
      <c r="I599" s="3"/>
      <c r="J599" s="3"/>
      <c r="K599" s="3"/>
      <c r="L599" s="93"/>
      <c r="M599" s="93"/>
      <c r="N599" s="93"/>
      <c r="O599" s="93"/>
      <c r="P599" s="93"/>
      <c r="Q599" s="95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</row>
    <row r="600" spans="1:31" ht="15.75" customHeight="1">
      <c r="A600" s="3"/>
      <c r="B600" s="3"/>
      <c r="C600" s="3"/>
      <c r="D600" s="3"/>
      <c r="E600" s="3"/>
      <c r="F600" s="94"/>
      <c r="G600" s="192"/>
      <c r="H600" s="3"/>
      <c r="I600" s="3"/>
      <c r="J600" s="3"/>
      <c r="K600" s="3"/>
      <c r="L600" s="93"/>
      <c r="M600" s="93"/>
      <c r="N600" s="93"/>
      <c r="O600" s="93"/>
      <c r="P600" s="93"/>
      <c r="Q600" s="95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</row>
    <row r="601" spans="1:31" ht="15.75" customHeight="1">
      <c r="A601" s="3"/>
      <c r="B601" s="3"/>
      <c r="C601" s="3"/>
      <c r="D601" s="3"/>
      <c r="E601" s="3"/>
      <c r="F601" s="94"/>
      <c r="G601" s="192"/>
      <c r="H601" s="3"/>
      <c r="I601" s="3"/>
      <c r="J601" s="3"/>
      <c r="K601" s="3"/>
      <c r="L601" s="93"/>
      <c r="M601" s="93"/>
      <c r="N601" s="93"/>
      <c r="O601" s="93"/>
      <c r="P601" s="93"/>
      <c r="Q601" s="95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</row>
    <row r="602" spans="1:31" ht="15.75" customHeight="1">
      <c r="A602" s="3"/>
      <c r="B602" s="3"/>
      <c r="C602" s="3"/>
      <c r="D602" s="3"/>
      <c r="E602" s="3"/>
      <c r="F602" s="94"/>
      <c r="G602" s="192"/>
      <c r="H602" s="3"/>
      <c r="I602" s="3"/>
      <c r="J602" s="3"/>
      <c r="K602" s="3"/>
      <c r="L602" s="93"/>
      <c r="M602" s="93"/>
      <c r="N602" s="93"/>
      <c r="O602" s="93"/>
      <c r="P602" s="93"/>
      <c r="Q602" s="95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</row>
    <row r="603" spans="1:31" ht="15.75" customHeight="1">
      <c r="A603" s="3"/>
      <c r="B603" s="3"/>
      <c r="C603" s="3"/>
      <c r="D603" s="3"/>
      <c r="E603" s="3"/>
      <c r="F603" s="94"/>
      <c r="G603" s="192"/>
      <c r="H603" s="3"/>
      <c r="I603" s="3"/>
      <c r="J603" s="3"/>
      <c r="K603" s="3"/>
      <c r="L603" s="93"/>
      <c r="M603" s="93"/>
      <c r="N603" s="93"/>
      <c r="O603" s="93"/>
      <c r="P603" s="93"/>
      <c r="Q603" s="95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</row>
    <row r="604" spans="1:31" ht="15.75" customHeight="1">
      <c r="A604" s="3"/>
      <c r="B604" s="3"/>
      <c r="C604" s="3"/>
      <c r="D604" s="3"/>
      <c r="E604" s="3"/>
      <c r="F604" s="94"/>
      <c r="G604" s="192"/>
      <c r="H604" s="3"/>
      <c r="I604" s="3"/>
      <c r="J604" s="3"/>
      <c r="K604" s="3"/>
      <c r="L604" s="93"/>
      <c r="M604" s="93"/>
      <c r="N604" s="93"/>
      <c r="O604" s="93"/>
      <c r="P604" s="93"/>
      <c r="Q604" s="95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</row>
    <row r="605" spans="1:31" ht="15.75" customHeight="1">
      <c r="A605" s="3"/>
      <c r="B605" s="3"/>
      <c r="C605" s="3"/>
      <c r="D605" s="3"/>
      <c r="E605" s="3"/>
      <c r="F605" s="94"/>
      <c r="G605" s="192"/>
      <c r="H605" s="3"/>
      <c r="I605" s="3"/>
      <c r="J605" s="3"/>
      <c r="K605" s="3"/>
      <c r="L605" s="93"/>
      <c r="M605" s="93"/>
      <c r="N605" s="93"/>
      <c r="O605" s="93"/>
      <c r="P605" s="93"/>
      <c r="Q605" s="95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</row>
    <row r="606" spans="1:31" ht="15.75" customHeight="1">
      <c r="A606" s="3"/>
      <c r="B606" s="3"/>
      <c r="C606" s="3"/>
      <c r="D606" s="3"/>
      <c r="E606" s="3"/>
      <c r="F606" s="94"/>
      <c r="G606" s="192"/>
      <c r="H606" s="3"/>
      <c r="I606" s="3"/>
      <c r="J606" s="3"/>
      <c r="K606" s="3"/>
      <c r="L606" s="93"/>
      <c r="M606" s="93"/>
      <c r="N606" s="93"/>
      <c r="O606" s="93"/>
      <c r="P606" s="93"/>
      <c r="Q606" s="95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</row>
    <row r="607" spans="1:31" ht="15.75" customHeight="1">
      <c r="A607" s="3"/>
      <c r="B607" s="3"/>
      <c r="C607" s="3"/>
      <c r="D607" s="3"/>
      <c r="E607" s="3"/>
      <c r="F607" s="94"/>
      <c r="G607" s="192"/>
      <c r="H607" s="3"/>
      <c r="I607" s="3"/>
      <c r="J607" s="3"/>
      <c r="K607" s="3"/>
      <c r="L607" s="93"/>
      <c r="M607" s="93"/>
      <c r="N607" s="93"/>
      <c r="O607" s="93"/>
      <c r="P607" s="93"/>
      <c r="Q607" s="95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</row>
    <row r="608" spans="1:31" ht="15.75" customHeight="1">
      <c r="A608" s="3"/>
      <c r="B608" s="3"/>
      <c r="C608" s="3"/>
      <c r="D608" s="3"/>
      <c r="E608" s="3"/>
      <c r="F608" s="94"/>
      <c r="G608" s="192"/>
      <c r="H608" s="3"/>
      <c r="I608" s="3"/>
      <c r="J608" s="3"/>
      <c r="K608" s="3"/>
      <c r="L608" s="93"/>
      <c r="M608" s="93"/>
      <c r="N608" s="93"/>
      <c r="O608" s="93"/>
      <c r="P608" s="93"/>
      <c r="Q608" s="95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</row>
    <row r="609" spans="1:31" ht="15.75" customHeight="1">
      <c r="A609" s="3"/>
      <c r="B609" s="3"/>
      <c r="C609" s="3"/>
      <c r="D609" s="3"/>
      <c r="E609" s="3"/>
      <c r="F609" s="94"/>
      <c r="G609" s="192"/>
      <c r="H609" s="3"/>
      <c r="I609" s="3"/>
      <c r="J609" s="3"/>
      <c r="K609" s="3"/>
      <c r="L609" s="93"/>
      <c r="M609" s="93"/>
      <c r="N609" s="93"/>
      <c r="O609" s="93"/>
      <c r="P609" s="93"/>
      <c r="Q609" s="95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</row>
    <row r="610" spans="1:31" ht="15.75" customHeight="1">
      <c r="A610" s="3"/>
      <c r="B610" s="3"/>
      <c r="C610" s="3"/>
      <c r="D610" s="3"/>
      <c r="E610" s="3"/>
      <c r="F610" s="94"/>
      <c r="G610" s="192"/>
      <c r="H610" s="3"/>
      <c r="I610" s="3"/>
      <c r="J610" s="3"/>
      <c r="K610" s="3"/>
      <c r="L610" s="93"/>
      <c r="M610" s="93"/>
      <c r="N610" s="93"/>
      <c r="O610" s="93"/>
      <c r="P610" s="93"/>
      <c r="Q610" s="95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</row>
    <row r="611" spans="1:31" ht="15.75" customHeight="1">
      <c r="A611" s="3"/>
      <c r="B611" s="3"/>
      <c r="C611" s="3"/>
      <c r="D611" s="3"/>
      <c r="E611" s="3"/>
      <c r="F611" s="94"/>
      <c r="G611" s="192"/>
      <c r="H611" s="3"/>
      <c r="I611" s="3"/>
      <c r="J611" s="3"/>
      <c r="K611" s="3"/>
      <c r="L611" s="93"/>
      <c r="M611" s="93"/>
      <c r="N611" s="93"/>
      <c r="O611" s="93"/>
      <c r="P611" s="93"/>
      <c r="Q611" s="95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</row>
    <row r="612" spans="1:31" ht="15.75" customHeight="1">
      <c r="A612" s="3"/>
      <c r="B612" s="3"/>
      <c r="C612" s="3"/>
      <c r="D612" s="3"/>
      <c r="E612" s="3"/>
      <c r="F612" s="94"/>
      <c r="G612" s="192"/>
      <c r="H612" s="3"/>
      <c r="I612" s="3"/>
      <c r="J612" s="3"/>
      <c r="K612" s="3"/>
      <c r="L612" s="93"/>
      <c r="M612" s="93"/>
      <c r="N612" s="93"/>
      <c r="O612" s="93"/>
      <c r="P612" s="93"/>
      <c r="Q612" s="95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</row>
    <row r="613" spans="1:31" ht="15.75" customHeight="1">
      <c r="A613" s="3"/>
      <c r="B613" s="3"/>
      <c r="C613" s="3"/>
      <c r="D613" s="3"/>
      <c r="E613" s="3"/>
      <c r="F613" s="94"/>
      <c r="G613" s="192"/>
      <c r="H613" s="3"/>
      <c r="I613" s="3"/>
      <c r="J613" s="3"/>
      <c r="K613" s="3"/>
      <c r="L613" s="93"/>
      <c r="M613" s="93"/>
      <c r="N613" s="93"/>
      <c r="O613" s="93"/>
      <c r="P613" s="93"/>
      <c r="Q613" s="95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</row>
    <row r="614" spans="1:31" ht="15.75" customHeight="1">
      <c r="A614" s="3"/>
      <c r="B614" s="3"/>
      <c r="C614" s="3"/>
      <c r="D614" s="3"/>
      <c r="E614" s="3"/>
      <c r="F614" s="94"/>
      <c r="G614" s="192"/>
      <c r="H614" s="3"/>
      <c r="I614" s="3"/>
      <c r="J614" s="3"/>
      <c r="K614" s="3"/>
      <c r="L614" s="93"/>
      <c r="M614" s="93"/>
      <c r="N614" s="93"/>
      <c r="O614" s="93"/>
      <c r="P614" s="93"/>
      <c r="Q614" s="95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</row>
    <row r="615" spans="1:31" ht="15.75" customHeight="1">
      <c r="A615" s="3"/>
      <c r="B615" s="3"/>
      <c r="C615" s="3"/>
      <c r="D615" s="3"/>
      <c r="E615" s="3"/>
      <c r="F615" s="94"/>
      <c r="G615" s="192"/>
      <c r="H615" s="3"/>
      <c r="I615" s="3"/>
      <c r="J615" s="3"/>
      <c r="K615" s="3"/>
      <c r="L615" s="93"/>
      <c r="M615" s="93"/>
      <c r="N615" s="93"/>
      <c r="O615" s="93"/>
      <c r="P615" s="93"/>
      <c r="Q615" s="95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</row>
    <row r="616" spans="1:31" ht="15.75" customHeight="1">
      <c r="A616" s="3"/>
      <c r="B616" s="3"/>
      <c r="C616" s="3"/>
      <c r="D616" s="3"/>
      <c r="E616" s="3"/>
      <c r="F616" s="94"/>
      <c r="G616" s="192"/>
      <c r="H616" s="3"/>
      <c r="I616" s="3"/>
      <c r="J616" s="3"/>
      <c r="K616" s="3"/>
      <c r="L616" s="93"/>
      <c r="M616" s="93"/>
      <c r="N616" s="93"/>
      <c r="O616" s="93"/>
      <c r="P616" s="93"/>
      <c r="Q616" s="95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</row>
    <row r="617" spans="1:31" ht="15.75" customHeight="1">
      <c r="A617" s="3"/>
      <c r="B617" s="3"/>
      <c r="C617" s="3"/>
      <c r="D617" s="3"/>
      <c r="E617" s="3"/>
      <c r="F617" s="94"/>
      <c r="G617" s="192"/>
      <c r="H617" s="3"/>
      <c r="I617" s="3"/>
      <c r="J617" s="3"/>
      <c r="K617" s="3"/>
      <c r="L617" s="93"/>
      <c r="M617" s="93"/>
      <c r="N617" s="93"/>
      <c r="O617" s="93"/>
      <c r="P617" s="93"/>
      <c r="Q617" s="95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</row>
    <row r="618" spans="1:31" ht="15.75" customHeight="1">
      <c r="A618" s="3"/>
      <c r="B618" s="3"/>
      <c r="C618" s="3"/>
      <c r="D618" s="3"/>
      <c r="E618" s="3"/>
      <c r="F618" s="94"/>
      <c r="G618" s="192"/>
      <c r="H618" s="3"/>
      <c r="I618" s="3"/>
      <c r="J618" s="3"/>
      <c r="K618" s="3"/>
      <c r="L618" s="93"/>
      <c r="M618" s="93"/>
      <c r="N618" s="93"/>
      <c r="O618" s="93"/>
      <c r="P618" s="93"/>
      <c r="Q618" s="95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</row>
    <row r="619" spans="1:31" ht="15.75" customHeight="1">
      <c r="A619" s="3"/>
      <c r="B619" s="3"/>
      <c r="C619" s="3"/>
      <c r="D619" s="3"/>
      <c r="E619" s="3"/>
      <c r="F619" s="94"/>
      <c r="G619" s="192"/>
      <c r="H619" s="3"/>
      <c r="I619" s="3"/>
      <c r="J619" s="3"/>
      <c r="K619" s="3"/>
      <c r="L619" s="93"/>
      <c r="M619" s="93"/>
      <c r="N619" s="93"/>
      <c r="O619" s="93"/>
      <c r="P619" s="93"/>
      <c r="Q619" s="95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</row>
    <row r="620" spans="1:31" ht="15.75" customHeight="1">
      <c r="A620" s="3"/>
      <c r="B620" s="3"/>
      <c r="C620" s="3"/>
      <c r="D620" s="3"/>
      <c r="E620" s="3"/>
      <c r="F620" s="94"/>
      <c r="G620" s="192"/>
      <c r="H620" s="3"/>
      <c r="I620" s="3"/>
      <c r="J620" s="3"/>
      <c r="K620" s="3"/>
      <c r="L620" s="93"/>
      <c r="M620" s="93"/>
      <c r="N620" s="93"/>
      <c r="O620" s="93"/>
      <c r="P620" s="93"/>
      <c r="Q620" s="95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</row>
    <row r="621" spans="1:31" ht="15.75" customHeight="1">
      <c r="A621" s="3"/>
      <c r="B621" s="3"/>
      <c r="C621" s="3"/>
      <c r="D621" s="3"/>
      <c r="E621" s="3"/>
      <c r="F621" s="94"/>
      <c r="G621" s="192"/>
      <c r="H621" s="3"/>
      <c r="I621" s="3"/>
      <c r="J621" s="3"/>
      <c r="K621" s="3"/>
      <c r="L621" s="93"/>
      <c r="M621" s="93"/>
      <c r="N621" s="93"/>
      <c r="O621" s="93"/>
      <c r="P621" s="93"/>
      <c r="Q621" s="95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</row>
    <row r="622" spans="1:31" ht="15.75" customHeight="1">
      <c r="A622" s="3"/>
      <c r="B622" s="3"/>
      <c r="C622" s="3"/>
      <c r="D622" s="3"/>
      <c r="E622" s="3"/>
      <c r="F622" s="94"/>
      <c r="G622" s="192"/>
      <c r="H622" s="3"/>
      <c r="I622" s="3"/>
      <c r="J622" s="3"/>
      <c r="K622" s="3"/>
      <c r="L622" s="93"/>
      <c r="M622" s="93"/>
      <c r="N622" s="93"/>
      <c r="O622" s="93"/>
      <c r="P622" s="93"/>
      <c r="Q622" s="95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</row>
    <row r="623" spans="1:31" ht="15.75" customHeight="1">
      <c r="A623" s="3"/>
      <c r="B623" s="3"/>
      <c r="C623" s="3"/>
      <c r="D623" s="3"/>
      <c r="E623" s="3"/>
      <c r="F623" s="94"/>
      <c r="G623" s="192"/>
      <c r="H623" s="3"/>
      <c r="I623" s="3"/>
      <c r="J623" s="3"/>
      <c r="K623" s="3"/>
      <c r="L623" s="93"/>
      <c r="M623" s="93"/>
      <c r="N623" s="93"/>
      <c r="O623" s="93"/>
      <c r="P623" s="93"/>
      <c r="Q623" s="95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</row>
    <row r="624" spans="1:31" ht="15.75" customHeight="1">
      <c r="A624" s="3"/>
      <c r="B624" s="3"/>
      <c r="C624" s="3"/>
      <c r="D624" s="3"/>
      <c r="E624" s="3"/>
      <c r="F624" s="94"/>
      <c r="G624" s="192"/>
      <c r="H624" s="3"/>
      <c r="I624" s="3"/>
      <c r="J624" s="3"/>
      <c r="K624" s="3"/>
      <c r="L624" s="93"/>
      <c r="M624" s="93"/>
      <c r="N624" s="93"/>
      <c r="O624" s="93"/>
      <c r="P624" s="93"/>
      <c r="Q624" s="95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</row>
    <row r="625" spans="1:31" ht="15.75" customHeight="1">
      <c r="A625" s="3"/>
      <c r="B625" s="3"/>
      <c r="C625" s="3"/>
      <c r="D625" s="3"/>
      <c r="E625" s="3"/>
      <c r="F625" s="94"/>
      <c r="G625" s="192"/>
      <c r="H625" s="3"/>
      <c r="I625" s="3"/>
      <c r="J625" s="3"/>
      <c r="K625" s="3"/>
      <c r="L625" s="93"/>
      <c r="M625" s="93"/>
      <c r="N625" s="93"/>
      <c r="O625" s="93"/>
      <c r="P625" s="93"/>
      <c r="Q625" s="95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</row>
    <row r="626" spans="1:31" ht="15.75" customHeight="1">
      <c r="A626" s="3"/>
      <c r="B626" s="3"/>
      <c r="C626" s="3"/>
      <c r="D626" s="3"/>
      <c r="E626" s="3"/>
      <c r="F626" s="94"/>
      <c r="G626" s="192"/>
      <c r="H626" s="3"/>
      <c r="I626" s="3"/>
      <c r="J626" s="3"/>
      <c r="K626" s="3"/>
      <c r="L626" s="93"/>
      <c r="M626" s="93"/>
      <c r="N626" s="93"/>
      <c r="O626" s="93"/>
      <c r="P626" s="93"/>
      <c r="Q626" s="95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</row>
    <row r="627" spans="1:31" ht="15.75" customHeight="1">
      <c r="A627" s="3"/>
      <c r="B627" s="3"/>
      <c r="C627" s="3"/>
      <c r="D627" s="3"/>
      <c r="E627" s="3"/>
      <c r="F627" s="94"/>
      <c r="G627" s="192"/>
      <c r="H627" s="3"/>
      <c r="I627" s="3"/>
      <c r="J627" s="3"/>
      <c r="K627" s="3"/>
      <c r="L627" s="93"/>
      <c r="M627" s="93"/>
      <c r="N627" s="93"/>
      <c r="O627" s="93"/>
      <c r="P627" s="93"/>
      <c r="Q627" s="95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</row>
    <row r="628" spans="1:31" ht="15.75" customHeight="1">
      <c r="A628" s="3"/>
      <c r="B628" s="3"/>
      <c r="C628" s="3"/>
      <c r="D628" s="3"/>
      <c r="E628" s="3"/>
      <c r="F628" s="94"/>
      <c r="G628" s="192"/>
      <c r="H628" s="3"/>
      <c r="I628" s="3"/>
      <c r="J628" s="3"/>
      <c r="K628" s="3"/>
      <c r="L628" s="93"/>
      <c r="M628" s="93"/>
      <c r="N628" s="93"/>
      <c r="O628" s="93"/>
      <c r="P628" s="93"/>
      <c r="Q628" s="95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</row>
    <row r="629" spans="1:31" ht="15.75" customHeight="1">
      <c r="A629" s="3"/>
      <c r="B629" s="3"/>
      <c r="C629" s="3"/>
      <c r="D629" s="3"/>
      <c r="E629" s="3"/>
      <c r="F629" s="94"/>
      <c r="G629" s="192"/>
      <c r="H629" s="3"/>
      <c r="I629" s="3"/>
      <c r="J629" s="3"/>
      <c r="K629" s="3"/>
      <c r="L629" s="93"/>
      <c r="M629" s="93"/>
      <c r="N629" s="93"/>
      <c r="O629" s="93"/>
      <c r="P629" s="93"/>
      <c r="Q629" s="95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</row>
    <row r="630" spans="1:31" ht="15.75" customHeight="1">
      <c r="A630" s="3"/>
      <c r="B630" s="3"/>
      <c r="C630" s="3"/>
      <c r="D630" s="3"/>
      <c r="E630" s="3"/>
      <c r="F630" s="94"/>
      <c r="G630" s="192"/>
      <c r="H630" s="3"/>
      <c r="I630" s="3"/>
      <c r="J630" s="3"/>
      <c r="K630" s="3"/>
      <c r="L630" s="93"/>
      <c r="M630" s="93"/>
      <c r="N630" s="93"/>
      <c r="O630" s="93"/>
      <c r="P630" s="93"/>
      <c r="Q630" s="95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</row>
    <row r="631" spans="1:31" ht="15.75" customHeight="1">
      <c r="A631" s="3"/>
      <c r="B631" s="3"/>
      <c r="C631" s="3"/>
      <c r="D631" s="3"/>
      <c r="E631" s="3"/>
      <c r="F631" s="94"/>
      <c r="G631" s="192"/>
      <c r="H631" s="3"/>
      <c r="I631" s="3"/>
      <c r="J631" s="3"/>
      <c r="K631" s="3"/>
      <c r="L631" s="93"/>
      <c r="M631" s="93"/>
      <c r="N631" s="93"/>
      <c r="O631" s="93"/>
      <c r="P631" s="93"/>
      <c r="Q631" s="95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</row>
    <row r="632" spans="1:31" ht="15.75" customHeight="1">
      <c r="A632" s="3"/>
      <c r="B632" s="3"/>
      <c r="C632" s="3"/>
      <c r="D632" s="3"/>
      <c r="E632" s="3"/>
      <c r="F632" s="94"/>
      <c r="G632" s="192"/>
      <c r="H632" s="3"/>
      <c r="I632" s="3"/>
      <c r="J632" s="3"/>
      <c r="K632" s="3"/>
      <c r="L632" s="93"/>
      <c r="M632" s="93"/>
      <c r="N632" s="93"/>
      <c r="O632" s="93"/>
      <c r="P632" s="93"/>
      <c r="Q632" s="95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</row>
    <row r="633" spans="1:31" ht="15.75" customHeight="1">
      <c r="A633" s="3"/>
      <c r="B633" s="3"/>
      <c r="C633" s="3"/>
      <c r="D633" s="3"/>
      <c r="E633" s="3"/>
      <c r="F633" s="94"/>
      <c r="G633" s="192"/>
      <c r="H633" s="3"/>
      <c r="I633" s="3"/>
      <c r="J633" s="3"/>
      <c r="K633" s="3"/>
      <c r="L633" s="93"/>
      <c r="M633" s="93"/>
      <c r="N633" s="93"/>
      <c r="O633" s="93"/>
      <c r="P633" s="93"/>
      <c r="Q633" s="95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</row>
    <row r="634" spans="1:31" ht="15.75" customHeight="1">
      <c r="A634" s="3"/>
      <c r="B634" s="3"/>
      <c r="C634" s="3"/>
      <c r="D634" s="3"/>
      <c r="E634" s="3"/>
      <c r="F634" s="94"/>
      <c r="G634" s="192"/>
      <c r="H634" s="3"/>
      <c r="I634" s="3"/>
      <c r="J634" s="3"/>
      <c r="K634" s="3"/>
      <c r="L634" s="93"/>
      <c r="M634" s="93"/>
      <c r="N634" s="93"/>
      <c r="O634" s="93"/>
      <c r="P634" s="93"/>
      <c r="Q634" s="95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</row>
    <row r="635" spans="1:31" ht="15.75" customHeight="1">
      <c r="A635" s="3"/>
      <c r="B635" s="3"/>
      <c r="C635" s="3"/>
      <c r="D635" s="3"/>
      <c r="E635" s="3"/>
      <c r="F635" s="94"/>
      <c r="G635" s="192"/>
      <c r="H635" s="3"/>
      <c r="I635" s="3"/>
      <c r="J635" s="3"/>
      <c r="K635" s="3"/>
      <c r="L635" s="93"/>
      <c r="M635" s="93"/>
      <c r="N635" s="93"/>
      <c r="O635" s="93"/>
      <c r="P635" s="93"/>
      <c r="Q635" s="95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</row>
    <row r="636" spans="1:31" ht="15.75" customHeight="1">
      <c r="A636" s="3"/>
      <c r="B636" s="3"/>
      <c r="C636" s="3"/>
      <c r="D636" s="3"/>
      <c r="E636" s="3"/>
      <c r="F636" s="94"/>
      <c r="G636" s="192"/>
      <c r="H636" s="3"/>
      <c r="I636" s="3"/>
      <c r="J636" s="3"/>
      <c r="K636" s="3"/>
      <c r="L636" s="93"/>
      <c r="M636" s="93"/>
      <c r="N636" s="93"/>
      <c r="O636" s="93"/>
      <c r="P636" s="93"/>
      <c r="Q636" s="95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</row>
    <row r="637" spans="1:31" ht="15.75" customHeight="1">
      <c r="A637" s="3"/>
      <c r="B637" s="3"/>
      <c r="C637" s="3"/>
      <c r="D637" s="3"/>
      <c r="E637" s="3"/>
      <c r="F637" s="94"/>
      <c r="G637" s="192"/>
      <c r="H637" s="3"/>
      <c r="I637" s="3"/>
      <c r="J637" s="3"/>
      <c r="K637" s="3"/>
      <c r="L637" s="93"/>
      <c r="M637" s="93"/>
      <c r="N637" s="93"/>
      <c r="O637" s="93"/>
      <c r="P637" s="93"/>
      <c r="Q637" s="95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</row>
    <row r="638" spans="1:31" ht="15.75" customHeight="1">
      <c r="A638" s="3"/>
      <c r="B638" s="3"/>
      <c r="C638" s="3"/>
      <c r="D638" s="3"/>
      <c r="E638" s="3"/>
      <c r="F638" s="94"/>
      <c r="G638" s="192"/>
      <c r="H638" s="3"/>
      <c r="I638" s="3"/>
      <c r="J638" s="3"/>
      <c r="K638" s="3"/>
      <c r="L638" s="93"/>
      <c r="M638" s="93"/>
      <c r="N638" s="93"/>
      <c r="O638" s="93"/>
      <c r="P638" s="93"/>
      <c r="Q638" s="95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</row>
    <row r="639" spans="1:31" ht="15.75" customHeight="1">
      <c r="A639" s="3"/>
      <c r="B639" s="3"/>
      <c r="C639" s="3"/>
      <c r="D639" s="3"/>
      <c r="E639" s="3"/>
      <c r="F639" s="94"/>
      <c r="G639" s="192"/>
      <c r="H639" s="3"/>
      <c r="I639" s="3"/>
      <c r="J639" s="3"/>
      <c r="K639" s="3"/>
      <c r="L639" s="93"/>
      <c r="M639" s="93"/>
      <c r="N639" s="93"/>
      <c r="O639" s="93"/>
      <c r="P639" s="93"/>
      <c r="Q639" s="95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</row>
    <row r="640" spans="1:31" ht="15.75" customHeight="1">
      <c r="A640" s="3"/>
      <c r="B640" s="3"/>
      <c r="C640" s="3"/>
      <c r="D640" s="3"/>
      <c r="E640" s="3"/>
      <c r="F640" s="94"/>
      <c r="G640" s="192"/>
      <c r="H640" s="3"/>
      <c r="I640" s="3"/>
      <c r="J640" s="3"/>
      <c r="K640" s="3"/>
      <c r="L640" s="93"/>
      <c r="M640" s="93"/>
      <c r="N640" s="93"/>
      <c r="O640" s="93"/>
      <c r="P640" s="93"/>
      <c r="Q640" s="95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</row>
    <row r="641" spans="1:31" ht="15.75" customHeight="1">
      <c r="A641" s="3"/>
      <c r="B641" s="3"/>
      <c r="C641" s="3"/>
      <c r="D641" s="3"/>
      <c r="E641" s="3"/>
      <c r="F641" s="94"/>
      <c r="G641" s="192"/>
      <c r="H641" s="3"/>
      <c r="I641" s="3"/>
      <c r="J641" s="3"/>
      <c r="K641" s="3"/>
      <c r="L641" s="93"/>
      <c r="M641" s="93"/>
      <c r="N641" s="93"/>
      <c r="O641" s="93"/>
      <c r="P641" s="93"/>
      <c r="Q641" s="95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</row>
    <row r="642" spans="1:31" ht="15.75" customHeight="1">
      <c r="A642" s="3"/>
      <c r="B642" s="3"/>
      <c r="C642" s="3"/>
      <c r="D642" s="3"/>
      <c r="E642" s="3"/>
      <c r="F642" s="94"/>
      <c r="G642" s="192"/>
      <c r="H642" s="3"/>
      <c r="I642" s="3"/>
      <c r="J642" s="3"/>
      <c r="K642" s="3"/>
      <c r="L642" s="93"/>
      <c r="M642" s="93"/>
      <c r="N642" s="93"/>
      <c r="O642" s="93"/>
      <c r="P642" s="93"/>
      <c r="Q642" s="95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</row>
    <row r="643" spans="1:31" ht="15.75" customHeight="1">
      <c r="A643" s="3"/>
      <c r="B643" s="3"/>
      <c r="C643" s="3"/>
      <c r="D643" s="3"/>
      <c r="E643" s="3"/>
      <c r="F643" s="94"/>
      <c r="G643" s="192"/>
      <c r="H643" s="3"/>
      <c r="I643" s="3"/>
      <c r="J643" s="3"/>
      <c r="K643" s="3"/>
      <c r="L643" s="93"/>
      <c r="M643" s="93"/>
      <c r="N643" s="93"/>
      <c r="O643" s="93"/>
      <c r="P643" s="93"/>
      <c r="Q643" s="95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</row>
    <row r="644" spans="1:31" ht="15.75" customHeight="1">
      <c r="A644" s="3"/>
      <c r="B644" s="3"/>
      <c r="C644" s="3"/>
      <c r="D644" s="3"/>
      <c r="E644" s="3"/>
      <c r="F644" s="94"/>
      <c r="G644" s="192"/>
      <c r="H644" s="3"/>
      <c r="I644" s="3"/>
      <c r="J644" s="3"/>
      <c r="K644" s="3"/>
      <c r="L644" s="93"/>
      <c r="M644" s="93"/>
      <c r="N644" s="93"/>
      <c r="O644" s="93"/>
      <c r="P644" s="93"/>
      <c r="Q644" s="95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</row>
    <row r="645" spans="1:31" ht="15.75" customHeight="1">
      <c r="A645" s="3"/>
      <c r="B645" s="3"/>
      <c r="C645" s="3"/>
      <c r="D645" s="3"/>
      <c r="E645" s="3"/>
      <c r="F645" s="94"/>
      <c r="G645" s="192"/>
      <c r="H645" s="3"/>
      <c r="I645" s="3"/>
      <c r="J645" s="3"/>
      <c r="K645" s="3"/>
      <c r="L645" s="93"/>
      <c r="M645" s="93"/>
      <c r="N645" s="93"/>
      <c r="O645" s="93"/>
      <c r="P645" s="93"/>
      <c r="Q645" s="95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</row>
    <row r="646" spans="1:31" ht="15.75" customHeight="1">
      <c r="A646" s="3"/>
      <c r="B646" s="3"/>
      <c r="C646" s="3"/>
      <c r="D646" s="3"/>
      <c r="E646" s="3"/>
      <c r="F646" s="94"/>
      <c r="G646" s="192"/>
      <c r="H646" s="3"/>
      <c r="I646" s="3"/>
      <c r="J646" s="3"/>
      <c r="K646" s="3"/>
      <c r="L646" s="93"/>
      <c r="M646" s="93"/>
      <c r="N646" s="93"/>
      <c r="O646" s="93"/>
      <c r="P646" s="93"/>
      <c r="Q646" s="95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</row>
    <row r="647" spans="1:31" ht="15.75" customHeight="1">
      <c r="A647" s="3"/>
      <c r="B647" s="3"/>
      <c r="C647" s="3"/>
      <c r="D647" s="3"/>
      <c r="E647" s="3"/>
      <c r="F647" s="94"/>
      <c r="G647" s="192"/>
      <c r="H647" s="3"/>
      <c r="I647" s="3"/>
      <c r="J647" s="3"/>
      <c r="K647" s="3"/>
      <c r="L647" s="93"/>
      <c r="M647" s="93"/>
      <c r="N647" s="93"/>
      <c r="O647" s="93"/>
      <c r="P647" s="93"/>
      <c r="Q647" s="95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</row>
    <row r="648" spans="1:31" ht="15.75" customHeight="1">
      <c r="A648" s="3"/>
      <c r="B648" s="3"/>
      <c r="C648" s="3"/>
      <c r="D648" s="3"/>
      <c r="E648" s="3"/>
      <c r="F648" s="94"/>
      <c r="G648" s="192"/>
      <c r="H648" s="3"/>
      <c r="I648" s="3"/>
      <c r="J648" s="3"/>
      <c r="K648" s="3"/>
      <c r="L648" s="93"/>
      <c r="M648" s="93"/>
      <c r="N648" s="93"/>
      <c r="O648" s="93"/>
      <c r="P648" s="93"/>
      <c r="Q648" s="95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</row>
    <row r="649" spans="1:31" ht="15.75" customHeight="1">
      <c r="A649" s="3"/>
      <c r="B649" s="3"/>
      <c r="C649" s="3"/>
      <c r="D649" s="3"/>
      <c r="E649" s="3"/>
      <c r="F649" s="94"/>
      <c r="G649" s="192"/>
      <c r="H649" s="3"/>
      <c r="I649" s="3"/>
      <c r="J649" s="3"/>
      <c r="K649" s="3"/>
      <c r="L649" s="93"/>
      <c r="M649" s="93"/>
      <c r="N649" s="93"/>
      <c r="O649" s="93"/>
      <c r="P649" s="93"/>
      <c r="Q649" s="95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</row>
    <row r="650" spans="1:31" ht="15.75" customHeight="1">
      <c r="A650" s="3"/>
      <c r="B650" s="3"/>
      <c r="C650" s="3"/>
      <c r="D650" s="3"/>
      <c r="E650" s="3"/>
      <c r="F650" s="94"/>
      <c r="G650" s="192"/>
      <c r="H650" s="3"/>
      <c r="I650" s="3"/>
      <c r="J650" s="3"/>
      <c r="K650" s="3"/>
      <c r="L650" s="93"/>
      <c r="M650" s="93"/>
      <c r="N650" s="93"/>
      <c r="O650" s="93"/>
      <c r="P650" s="93"/>
      <c r="Q650" s="95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</row>
    <row r="651" spans="1:31" ht="15.75" customHeight="1">
      <c r="A651" s="3"/>
      <c r="B651" s="3"/>
      <c r="C651" s="3"/>
      <c r="D651" s="3"/>
      <c r="E651" s="3"/>
      <c r="F651" s="94"/>
      <c r="G651" s="192"/>
      <c r="H651" s="3"/>
      <c r="I651" s="3"/>
      <c r="J651" s="3"/>
      <c r="K651" s="3"/>
      <c r="L651" s="93"/>
      <c r="M651" s="93"/>
      <c r="N651" s="93"/>
      <c r="O651" s="93"/>
      <c r="P651" s="93"/>
      <c r="Q651" s="95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</row>
    <row r="652" spans="1:31" ht="15.75" customHeight="1">
      <c r="A652" s="3"/>
      <c r="B652" s="3"/>
      <c r="C652" s="3"/>
      <c r="D652" s="3"/>
      <c r="E652" s="3"/>
      <c r="F652" s="94"/>
      <c r="G652" s="192"/>
      <c r="H652" s="3"/>
      <c r="I652" s="3"/>
      <c r="J652" s="3"/>
      <c r="K652" s="3"/>
      <c r="L652" s="93"/>
      <c r="M652" s="93"/>
      <c r="N652" s="93"/>
      <c r="O652" s="93"/>
      <c r="P652" s="93"/>
      <c r="Q652" s="95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</row>
    <row r="653" spans="1:31" ht="15.75" customHeight="1">
      <c r="A653" s="3"/>
      <c r="B653" s="3"/>
      <c r="C653" s="3"/>
      <c r="D653" s="3"/>
      <c r="E653" s="3"/>
      <c r="F653" s="94"/>
      <c r="G653" s="192"/>
      <c r="H653" s="3"/>
      <c r="I653" s="3"/>
      <c r="J653" s="3"/>
      <c r="K653" s="3"/>
      <c r="L653" s="93"/>
      <c r="M653" s="93"/>
      <c r="N653" s="93"/>
      <c r="O653" s="93"/>
      <c r="P653" s="93"/>
      <c r="Q653" s="95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</row>
    <row r="654" spans="1:31" ht="15.75" customHeight="1">
      <c r="A654" s="3"/>
      <c r="B654" s="3"/>
      <c r="C654" s="3"/>
      <c r="D654" s="3"/>
      <c r="E654" s="3"/>
      <c r="F654" s="94"/>
      <c r="G654" s="192"/>
      <c r="H654" s="3"/>
      <c r="I654" s="3"/>
      <c r="J654" s="3"/>
      <c r="K654" s="3"/>
      <c r="L654" s="93"/>
      <c r="M654" s="93"/>
      <c r="N654" s="93"/>
      <c r="O654" s="93"/>
      <c r="P654" s="93"/>
      <c r="Q654" s="95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</row>
    <row r="655" spans="1:31" ht="15.75" customHeight="1">
      <c r="A655" s="3"/>
      <c r="B655" s="3"/>
      <c r="C655" s="3"/>
      <c r="D655" s="3"/>
      <c r="E655" s="3"/>
      <c r="F655" s="94"/>
      <c r="G655" s="192"/>
      <c r="H655" s="3"/>
      <c r="I655" s="3"/>
      <c r="J655" s="3"/>
      <c r="K655" s="3"/>
      <c r="L655" s="93"/>
      <c r="M655" s="93"/>
      <c r="N655" s="93"/>
      <c r="O655" s="93"/>
      <c r="P655" s="93"/>
      <c r="Q655" s="95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</row>
    <row r="656" spans="1:31" ht="15.75" customHeight="1">
      <c r="A656" s="3"/>
      <c r="B656" s="3"/>
      <c r="C656" s="3"/>
      <c r="D656" s="3"/>
      <c r="E656" s="3"/>
      <c r="F656" s="94"/>
      <c r="G656" s="192"/>
      <c r="H656" s="3"/>
      <c r="I656" s="3"/>
      <c r="J656" s="3"/>
      <c r="K656" s="3"/>
      <c r="L656" s="93"/>
      <c r="M656" s="93"/>
      <c r="N656" s="93"/>
      <c r="O656" s="93"/>
      <c r="P656" s="93"/>
      <c r="Q656" s="95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</row>
    <row r="657" spans="1:31" ht="15.75" customHeight="1">
      <c r="A657" s="3"/>
      <c r="B657" s="3"/>
      <c r="C657" s="3"/>
      <c r="D657" s="3"/>
      <c r="E657" s="3"/>
      <c r="F657" s="94"/>
      <c r="G657" s="192"/>
      <c r="H657" s="3"/>
      <c r="I657" s="3"/>
      <c r="J657" s="3"/>
      <c r="K657" s="3"/>
      <c r="L657" s="93"/>
      <c r="M657" s="93"/>
      <c r="N657" s="93"/>
      <c r="O657" s="93"/>
      <c r="P657" s="93"/>
      <c r="Q657" s="95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</row>
    <row r="658" spans="1:31" ht="15.75" customHeight="1">
      <c r="A658" s="3"/>
      <c r="B658" s="3"/>
      <c r="C658" s="3"/>
      <c r="D658" s="3"/>
      <c r="E658" s="3"/>
      <c r="F658" s="94"/>
      <c r="G658" s="192"/>
      <c r="H658" s="3"/>
      <c r="I658" s="3"/>
      <c r="J658" s="3"/>
      <c r="K658" s="3"/>
      <c r="L658" s="93"/>
      <c r="M658" s="93"/>
      <c r="N658" s="93"/>
      <c r="O658" s="93"/>
      <c r="P658" s="93"/>
      <c r="Q658" s="95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</row>
    <row r="659" spans="1:31" ht="15.75" customHeight="1">
      <c r="A659" s="3"/>
      <c r="B659" s="3"/>
      <c r="C659" s="3"/>
      <c r="D659" s="3"/>
      <c r="E659" s="3"/>
      <c r="F659" s="94"/>
      <c r="G659" s="192"/>
      <c r="H659" s="3"/>
      <c r="I659" s="3"/>
      <c r="J659" s="3"/>
      <c r="K659" s="3"/>
      <c r="L659" s="93"/>
      <c r="M659" s="93"/>
      <c r="N659" s="93"/>
      <c r="O659" s="93"/>
      <c r="P659" s="93"/>
      <c r="Q659" s="95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</row>
    <row r="660" spans="1:31" ht="15.75" customHeight="1">
      <c r="A660" s="3"/>
      <c r="B660" s="3"/>
      <c r="C660" s="3"/>
      <c r="D660" s="3"/>
      <c r="E660" s="3"/>
      <c r="F660" s="94"/>
      <c r="G660" s="192"/>
      <c r="H660" s="3"/>
      <c r="I660" s="3"/>
      <c r="J660" s="3"/>
      <c r="K660" s="3"/>
      <c r="L660" s="93"/>
      <c r="M660" s="93"/>
      <c r="N660" s="93"/>
      <c r="O660" s="93"/>
      <c r="P660" s="93"/>
      <c r="Q660" s="95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</row>
    <row r="661" spans="1:31" ht="15.75" customHeight="1">
      <c r="A661" s="3"/>
      <c r="B661" s="3"/>
      <c r="C661" s="3"/>
      <c r="D661" s="3"/>
      <c r="E661" s="3"/>
      <c r="F661" s="94"/>
      <c r="G661" s="192"/>
      <c r="H661" s="3"/>
      <c r="I661" s="3"/>
      <c r="J661" s="3"/>
      <c r="K661" s="3"/>
      <c r="L661" s="93"/>
      <c r="M661" s="93"/>
      <c r="N661" s="93"/>
      <c r="O661" s="93"/>
      <c r="P661" s="93"/>
      <c r="Q661" s="95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</row>
    <row r="662" spans="1:31" ht="15.75" customHeight="1">
      <c r="A662" s="3"/>
      <c r="B662" s="3"/>
      <c r="C662" s="3"/>
      <c r="D662" s="3"/>
      <c r="E662" s="3"/>
      <c r="F662" s="94"/>
      <c r="G662" s="192"/>
      <c r="H662" s="3"/>
      <c r="I662" s="3"/>
      <c r="J662" s="3"/>
      <c r="K662" s="3"/>
      <c r="L662" s="93"/>
      <c r="M662" s="93"/>
      <c r="N662" s="93"/>
      <c r="O662" s="93"/>
      <c r="P662" s="93"/>
      <c r="Q662" s="95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</row>
    <row r="663" spans="1:31" ht="15.75" customHeight="1">
      <c r="A663" s="3"/>
      <c r="B663" s="3"/>
      <c r="C663" s="3"/>
      <c r="D663" s="3"/>
      <c r="E663" s="3"/>
      <c r="F663" s="94"/>
      <c r="G663" s="192"/>
      <c r="H663" s="3"/>
      <c r="I663" s="3"/>
      <c r="J663" s="3"/>
      <c r="K663" s="3"/>
      <c r="L663" s="93"/>
      <c r="M663" s="93"/>
      <c r="N663" s="93"/>
      <c r="O663" s="93"/>
      <c r="P663" s="93"/>
      <c r="Q663" s="95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</row>
    <row r="664" spans="1:31" ht="15.75" customHeight="1">
      <c r="A664" s="3"/>
      <c r="B664" s="3"/>
      <c r="C664" s="3"/>
      <c r="D664" s="3"/>
      <c r="E664" s="3"/>
      <c r="F664" s="94"/>
      <c r="G664" s="192"/>
      <c r="H664" s="3"/>
      <c r="I664" s="3"/>
      <c r="J664" s="3"/>
      <c r="K664" s="3"/>
      <c r="L664" s="93"/>
      <c r="M664" s="93"/>
      <c r="N664" s="93"/>
      <c r="O664" s="93"/>
      <c r="P664" s="93"/>
      <c r="Q664" s="95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</row>
    <row r="665" spans="1:31" ht="15.75" customHeight="1">
      <c r="A665" s="3"/>
      <c r="B665" s="3"/>
      <c r="C665" s="3"/>
      <c r="D665" s="3"/>
      <c r="E665" s="3"/>
      <c r="F665" s="94"/>
      <c r="G665" s="192"/>
      <c r="H665" s="3"/>
      <c r="I665" s="3"/>
      <c r="J665" s="3"/>
      <c r="K665" s="3"/>
      <c r="L665" s="93"/>
      <c r="M665" s="93"/>
      <c r="N665" s="93"/>
      <c r="O665" s="93"/>
      <c r="P665" s="93"/>
      <c r="Q665" s="95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</row>
    <row r="666" spans="1:31" ht="15.75" customHeight="1">
      <c r="A666" s="3"/>
      <c r="B666" s="3"/>
      <c r="C666" s="3"/>
      <c r="D666" s="3"/>
      <c r="E666" s="3"/>
      <c r="F666" s="94"/>
      <c r="G666" s="192"/>
      <c r="H666" s="3"/>
      <c r="I666" s="3"/>
      <c r="J666" s="3"/>
      <c r="K666" s="3"/>
      <c r="L666" s="93"/>
      <c r="M666" s="93"/>
      <c r="N666" s="93"/>
      <c r="O666" s="93"/>
      <c r="P666" s="93"/>
      <c r="Q666" s="95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</row>
    <row r="667" spans="1:31" ht="15.75" customHeight="1">
      <c r="A667" s="3"/>
      <c r="B667" s="3"/>
      <c r="C667" s="3"/>
      <c r="D667" s="3"/>
      <c r="E667" s="3"/>
      <c r="F667" s="94"/>
      <c r="G667" s="192"/>
      <c r="H667" s="3"/>
      <c r="I667" s="3"/>
      <c r="J667" s="3"/>
      <c r="K667" s="3"/>
      <c r="L667" s="93"/>
      <c r="M667" s="93"/>
      <c r="N667" s="93"/>
      <c r="O667" s="93"/>
      <c r="P667" s="93"/>
      <c r="Q667" s="95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</row>
    <row r="668" spans="1:31" ht="15.75" customHeight="1">
      <c r="A668" s="3"/>
      <c r="B668" s="3"/>
      <c r="C668" s="3"/>
      <c r="D668" s="3"/>
      <c r="E668" s="3"/>
      <c r="F668" s="94"/>
      <c r="G668" s="192"/>
      <c r="H668" s="3"/>
      <c r="I668" s="3"/>
      <c r="J668" s="3"/>
      <c r="K668" s="3"/>
      <c r="L668" s="93"/>
      <c r="M668" s="93"/>
      <c r="N668" s="93"/>
      <c r="O668" s="93"/>
      <c r="P668" s="93"/>
      <c r="Q668" s="95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</row>
    <row r="669" spans="1:31" ht="15.75" customHeight="1">
      <c r="A669" s="3"/>
      <c r="B669" s="3"/>
      <c r="C669" s="3"/>
      <c r="D669" s="3"/>
      <c r="E669" s="3"/>
      <c r="F669" s="94"/>
      <c r="G669" s="192"/>
      <c r="H669" s="3"/>
      <c r="I669" s="3"/>
      <c r="J669" s="3"/>
      <c r="K669" s="3"/>
      <c r="L669" s="93"/>
      <c r="M669" s="93"/>
      <c r="N669" s="93"/>
      <c r="O669" s="93"/>
      <c r="P669" s="93"/>
      <c r="Q669" s="95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</row>
    <row r="670" spans="1:31" ht="15.75" customHeight="1">
      <c r="A670" s="3"/>
      <c r="B670" s="3"/>
      <c r="C670" s="3"/>
      <c r="D670" s="3"/>
      <c r="E670" s="3"/>
      <c r="F670" s="94"/>
      <c r="G670" s="192"/>
      <c r="H670" s="3"/>
      <c r="I670" s="3"/>
      <c r="J670" s="3"/>
      <c r="K670" s="3"/>
      <c r="L670" s="93"/>
      <c r="M670" s="93"/>
      <c r="N670" s="93"/>
      <c r="O670" s="93"/>
      <c r="P670" s="93"/>
      <c r="Q670" s="95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</row>
    <row r="671" spans="1:31" ht="15.75" customHeight="1">
      <c r="A671" s="3"/>
      <c r="B671" s="3"/>
      <c r="C671" s="3"/>
      <c r="D671" s="3"/>
      <c r="E671" s="3"/>
      <c r="F671" s="94"/>
      <c r="G671" s="192"/>
      <c r="H671" s="3"/>
      <c r="I671" s="3"/>
      <c r="J671" s="3"/>
      <c r="K671" s="3"/>
      <c r="L671" s="93"/>
      <c r="M671" s="93"/>
      <c r="N671" s="93"/>
      <c r="O671" s="93"/>
      <c r="P671" s="93"/>
      <c r="Q671" s="95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</row>
    <row r="672" spans="1:31" ht="15.75" customHeight="1">
      <c r="A672" s="3"/>
      <c r="B672" s="3"/>
      <c r="C672" s="3"/>
      <c r="D672" s="3"/>
      <c r="E672" s="3"/>
      <c r="F672" s="94"/>
      <c r="G672" s="192"/>
      <c r="H672" s="3"/>
      <c r="I672" s="3"/>
      <c r="J672" s="3"/>
      <c r="K672" s="3"/>
      <c r="L672" s="93"/>
      <c r="M672" s="93"/>
      <c r="N672" s="93"/>
      <c r="O672" s="93"/>
      <c r="P672" s="93"/>
      <c r="Q672" s="95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</row>
    <row r="673" spans="1:31" ht="15.75" customHeight="1">
      <c r="A673" s="3"/>
      <c r="B673" s="3"/>
      <c r="C673" s="3"/>
      <c r="D673" s="3"/>
      <c r="E673" s="3"/>
      <c r="F673" s="94"/>
      <c r="G673" s="192"/>
      <c r="H673" s="3"/>
      <c r="I673" s="3"/>
      <c r="J673" s="3"/>
      <c r="K673" s="3"/>
      <c r="L673" s="93"/>
      <c r="M673" s="93"/>
      <c r="N673" s="93"/>
      <c r="O673" s="93"/>
      <c r="P673" s="93"/>
      <c r="Q673" s="95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</row>
    <row r="674" spans="1:31" ht="15.75" customHeight="1">
      <c r="A674" s="3"/>
      <c r="B674" s="3"/>
      <c r="C674" s="3"/>
      <c r="D674" s="3"/>
      <c r="E674" s="3"/>
      <c r="F674" s="94"/>
      <c r="G674" s="192"/>
      <c r="H674" s="3"/>
      <c r="I674" s="3"/>
      <c r="J674" s="3"/>
      <c r="K674" s="3"/>
      <c r="L674" s="93"/>
      <c r="M674" s="93"/>
      <c r="N674" s="93"/>
      <c r="O674" s="93"/>
      <c r="P674" s="93"/>
      <c r="Q674" s="95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</row>
    <row r="675" spans="1:31" ht="15.75" customHeight="1">
      <c r="A675" s="3"/>
      <c r="B675" s="3"/>
      <c r="C675" s="3"/>
      <c r="D675" s="3"/>
      <c r="E675" s="3"/>
      <c r="F675" s="94"/>
      <c r="G675" s="192"/>
      <c r="H675" s="3"/>
      <c r="I675" s="3"/>
      <c r="J675" s="3"/>
      <c r="K675" s="3"/>
      <c r="L675" s="93"/>
      <c r="M675" s="93"/>
      <c r="N675" s="93"/>
      <c r="O675" s="93"/>
      <c r="P675" s="93"/>
      <c r="Q675" s="95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</row>
    <row r="676" spans="1:31" ht="15.75" customHeight="1">
      <c r="A676" s="3"/>
      <c r="B676" s="3"/>
      <c r="C676" s="3"/>
      <c r="D676" s="3"/>
      <c r="E676" s="3"/>
      <c r="F676" s="94"/>
      <c r="G676" s="192"/>
      <c r="H676" s="3"/>
      <c r="I676" s="3"/>
      <c r="J676" s="3"/>
      <c r="K676" s="3"/>
      <c r="L676" s="93"/>
      <c r="M676" s="93"/>
      <c r="N676" s="93"/>
      <c r="O676" s="93"/>
      <c r="P676" s="93"/>
      <c r="Q676" s="95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</row>
    <row r="677" spans="1:31" ht="15.75" customHeight="1">
      <c r="A677" s="3"/>
      <c r="B677" s="3"/>
      <c r="C677" s="3"/>
      <c r="D677" s="3"/>
      <c r="E677" s="3"/>
      <c r="F677" s="94"/>
      <c r="G677" s="192"/>
      <c r="H677" s="3"/>
      <c r="I677" s="3"/>
      <c r="J677" s="3"/>
      <c r="K677" s="3"/>
      <c r="L677" s="93"/>
      <c r="M677" s="93"/>
      <c r="N677" s="93"/>
      <c r="O677" s="93"/>
      <c r="P677" s="93"/>
      <c r="Q677" s="95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</row>
    <row r="678" spans="1:31" ht="15.75" customHeight="1">
      <c r="A678" s="3"/>
      <c r="B678" s="3"/>
      <c r="C678" s="3"/>
      <c r="D678" s="3"/>
      <c r="E678" s="3"/>
      <c r="F678" s="94"/>
      <c r="G678" s="192"/>
      <c r="H678" s="3"/>
      <c r="I678" s="3"/>
      <c r="J678" s="3"/>
      <c r="K678" s="3"/>
      <c r="L678" s="93"/>
      <c r="M678" s="93"/>
      <c r="N678" s="93"/>
      <c r="O678" s="93"/>
      <c r="P678" s="93"/>
      <c r="Q678" s="95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</row>
    <row r="679" spans="1:31" ht="15.75" customHeight="1">
      <c r="A679" s="3"/>
      <c r="B679" s="3"/>
      <c r="C679" s="3"/>
      <c r="D679" s="3"/>
      <c r="E679" s="3"/>
      <c r="F679" s="94"/>
      <c r="G679" s="192"/>
      <c r="H679" s="3"/>
      <c r="I679" s="3"/>
      <c r="J679" s="3"/>
      <c r="K679" s="3"/>
      <c r="L679" s="93"/>
      <c r="M679" s="93"/>
      <c r="N679" s="93"/>
      <c r="O679" s="93"/>
      <c r="P679" s="93"/>
      <c r="Q679" s="95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</row>
    <row r="680" spans="1:31" ht="15.75" customHeight="1">
      <c r="A680" s="3"/>
      <c r="B680" s="3"/>
      <c r="C680" s="3"/>
      <c r="D680" s="3"/>
      <c r="E680" s="3"/>
      <c r="F680" s="94"/>
      <c r="G680" s="192"/>
      <c r="H680" s="3"/>
      <c r="I680" s="3"/>
      <c r="J680" s="3"/>
      <c r="K680" s="3"/>
      <c r="L680" s="93"/>
      <c r="M680" s="93"/>
      <c r="N680" s="93"/>
      <c r="O680" s="93"/>
      <c r="P680" s="93"/>
      <c r="Q680" s="95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</row>
    <row r="681" spans="1:31" ht="15.75" customHeight="1">
      <c r="A681" s="3"/>
      <c r="B681" s="3"/>
      <c r="C681" s="3"/>
      <c r="D681" s="3"/>
      <c r="E681" s="3"/>
      <c r="F681" s="94"/>
      <c r="G681" s="192"/>
      <c r="H681" s="3"/>
      <c r="I681" s="3"/>
      <c r="J681" s="3"/>
      <c r="K681" s="3"/>
      <c r="L681" s="93"/>
      <c r="M681" s="93"/>
      <c r="N681" s="93"/>
      <c r="O681" s="93"/>
      <c r="P681" s="93"/>
      <c r="Q681" s="95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</row>
    <row r="682" spans="1:31" ht="15.75" customHeight="1">
      <c r="A682" s="3"/>
      <c r="B682" s="3"/>
      <c r="C682" s="3"/>
      <c r="D682" s="3"/>
      <c r="E682" s="3"/>
      <c r="F682" s="94"/>
      <c r="G682" s="192"/>
      <c r="H682" s="3"/>
      <c r="I682" s="3"/>
      <c r="J682" s="3"/>
      <c r="K682" s="3"/>
      <c r="L682" s="93"/>
      <c r="M682" s="93"/>
      <c r="N682" s="93"/>
      <c r="O682" s="93"/>
      <c r="P682" s="93"/>
      <c r="Q682" s="95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</row>
    <row r="683" spans="1:31" ht="15.75" customHeight="1">
      <c r="A683" s="3"/>
      <c r="B683" s="3"/>
      <c r="C683" s="3"/>
      <c r="D683" s="3"/>
      <c r="E683" s="3"/>
      <c r="F683" s="94"/>
      <c r="G683" s="192"/>
      <c r="H683" s="3"/>
      <c r="I683" s="3"/>
      <c r="J683" s="3"/>
      <c r="K683" s="3"/>
      <c r="L683" s="93"/>
      <c r="M683" s="93"/>
      <c r="N683" s="93"/>
      <c r="O683" s="93"/>
      <c r="P683" s="93"/>
      <c r="Q683" s="95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</row>
    <row r="684" spans="1:31" ht="15.75" customHeight="1">
      <c r="A684" s="3"/>
      <c r="B684" s="3"/>
      <c r="C684" s="3"/>
      <c r="D684" s="3"/>
      <c r="E684" s="3"/>
      <c r="F684" s="94"/>
      <c r="G684" s="192"/>
      <c r="H684" s="3"/>
      <c r="I684" s="3"/>
      <c r="J684" s="3"/>
      <c r="K684" s="3"/>
      <c r="L684" s="93"/>
      <c r="M684" s="93"/>
      <c r="N684" s="93"/>
      <c r="O684" s="93"/>
      <c r="P684" s="93"/>
      <c r="Q684" s="95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</row>
    <row r="685" spans="1:31" ht="15.75" customHeight="1">
      <c r="A685" s="3"/>
      <c r="B685" s="3"/>
      <c r="C685" s="3"/>
      <c r="D685" s="3"/>
      <c r="E685" s="3"/>
      <c r="F685" s="94"/>
      <c r="G685" s="192"/>
      <c r="H685" s="3"/>
      <c r="I685" s="3"/>
      <c r="J685" s="3"/>
      <c r="K685" s="3"/>
      <c r="L685" s="93"/>
      <c r="M685" s="93"/>
      <c r="N685" s="93"/>
      <c r="O685" s="93"/>
      <c r="P685" s="93"/>
      <c r="Q685" s="95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</row>
    <row r="686" spans="1:31" ht="15.75" customHeight="1">
      <c r="A686" s="3"/>
      <c r="B686" s="3"/>
      <c r="C686" s="3"/>
      <c r="D686" s="3"/>
      <c r="E686" s="3"/>
      <c r="F686" s="94"/>
      <c r="G686" s="192"/>
      <c r="H686" s="3"/>
      <c r="I686" s="3"/>
      <c r="J686" s="3"/>
      <c r="K686" s="3"/>
      <c r="L686" s="93"/>
      <c r="M686" s="93"/>
      <c r="N686" s="93"/>
      <c r="O686" s="93"/>
      <c r="P686" s="93"/>
      <c r="Q686" s="95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</row>
    <row r="687" spans="1:31" ht="15.75" customHeight="1">
      <c r="A687" s="3"/>
      <c r="B687" s="3"/>
      <c r="C687" s="3"/>
      <c r="D687" s="3"/>
      <c r="E687" s="3"/>
      <c r="F687" s="94"/>
      <c r="G687" s="192"/>
      <c r="H687" s="3"/>
      <c r="I687" s="3"/>
      <c r="J687" s="3"/>
      <c r="K687" s="3"/>
      <c r="L687" s="93"/>
      <c r="M687" s="93"/>
      <c r="N687" s="93"/>
      <c r="O687" s="93"/>
      <c r="P687" s="93"/>
      <c r="Q687" s="95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</row>
    <row r="688" spans="1:31" ht="15.75" customHeight="1">
      <c r="A688" s="3"/>
      <c r="B688" s="3"/>
      <c r="C688" s="3"/>
      <c r="D688" s="3"/>
      <c r="E688" s="3"/>
      <c r="F688" s="94"/>
      <c r="G688" s="192"/>
      <c r="H688" s="3"/>
      <c r="I688" s="3"/>
      <c r="J688" s="3"/>
      <c r="K688" s="3"/>
      <c r="L688" s="93"/>
      <c r="M688" s="93"/>
      <c r="N688" s="93"/>
      <c r="O688" s="93"/>
      <c r="P688" s="93"/>
      <c r="Q688" s="95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</row>
    <row r="689" spans="1:31" ht="15.75" customHeight="1">
      <c r="A689" s="3"/>
      <c r="B689" s="3"/>
      <c r="C689" s="3"/>
      <c r="D689" s="3"/>
      <c r="E689" s="3"/>
      <c r="F689" s="94"/>
      <c r="G689" s="192"/>
      <c r="H689" s="3"/>
      <c r="I689" s="3"/>
      <c r="J689" s="3"/>
      <c r="K689" s="3"/>
      <c r="L689" s="93"/>
      <c r="M689" s="93"/>
      <c r="N689" s="93"/>
      <c r="O689" s="93"/>
      <c r="P689" s="93"/>
      <c r="Q689" s="95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</row>
    <row r="690" spans="1:31" ht="15.75" customHeight="1">
      <c r="A690" s="3"/>
      <c r="B690" s="3"/>
      <c r="C690" s="3"/>
      <c r="D690" s="3"/>
      <c r="E690" s="3"/>
      <c r="F690" s="94"/>
      <c r="G690" s="192"/>
      <c r="H690" s="3"/>
      <c r="I690" s="3"/>
      <c r="J690" s="3"/>
      <c r="K690" s="3"/>
      <c r="L690" s="93"/>
      <c r="M690" s="93"/>
      <c r="N690" s="93"/>
      <c r="O690" s="93"/>
      <c r="P690" s="93"/>
      <c r="Q690" s="95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</row>
    <row r="691" spans="1:31" ht="15.75" customHeight="1">
      <c r="A691" s="3"/>
      <c r="B691" s="3"/>
      <c r="C691" s="3"/>
      <c r="D691" s="3"/>
      <c r="E691" s="3"/>
      <c r="F691" s="94"/>
      <c r="G691" s="192"/>
      <c r="H691" s="3"/>
      <c r="I691" s="3"/>
      <c r="J691" s="3"/>
      <c r="K691" s="3"/>
      <c r="L691" s="93"/>
      <c r="M691" s="93"/>
      <c r="N691" s="93"/>
      <c r="O691" s="93"/>
      <c r="P691" s="93"/>
      <c r="Q691" s="95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</row>
    <row r="692" spans="1:31" ht="15.75" customHeight="1">
      <c r="A692" s="3"/>
      <c r="B692" s="3"/>
      <c r="C692" s="3"/>
      <c r="D692" s="3"/>
      <c r="E692" s="3"/>
      <c r="F692" s="94"/>
      <c r="G692" s="192"/>
      <c r="H692" s="3"/>
      <c r="I692" s="3"/>
      <c r="J692" s="3"/>
      <c r="K692" s="3"/>
      <c r="L692" s="93"/>
      <c r="M692" s="93"/>
      <c r="N692" s="93"/>
      <c r="O692" s="93"/>
      <c r="P692" s="93"/>
      <c r="Q692" s="95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</row>
    <row r="693" spans="1:31" ht="15.75" customHeight="1">
      <c r="A693" s="3"/>
      <c r="B693" s="3"/>
      <c r="C693" s="3"/>
      <c r="D693" s="3"/>
      <c r="E693" s="3"/>
      <c r="F693" s="94"/>
      <c r="G693" s="192"/>
      <c r="H693" s="3"/>
      <c r="I693" s="3"/>
      <c r="J693" s="3"/>
      <c r="K693" s="3"/>
      <c r="L693" s="93"/>
      <c r="M693" s="93"/>
      <c r="N693" s="93"/>
      <c r="O693" s="93"/>
      <c r="P693" s="93"/>
      <c r="Q693" s="95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</row>
    <row r="694" spans="1:31" ht="15.75" customHeight="1">
      <c r="A694" s="3"/>
      <c r="B694" s="3"/>
      <c r="C694" s="3"/>
      <c r="D694" s="3"/>
      <c r="E694" s="3"/>
      <c r="F694" s="94"/>
      <c r="G694" s="192"/>
      <c r="H694" s="3"/>
      <c r="I694" s="3"/>
      <c r="J694" s="3"/>
      <c r="K694" s="3"/>
      <c r="L694" s="93"/>
      <c r="M694" s="93"/>
      <c r="N694" s="93"/>
      <c r="O694" s="93"/>
      <c r="P694" s="93"/>
      <c r="Q694" s="95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</row>
    <row r="695" spans="1:31" ht="15.75" customHeight="1">
      <c r="A695" s="3"/>
      <c r="B695" s="3"/>
      <c r="C695" s="3"/>
      <c r="D695" s="3"/>
      <c r="E695" s="3"/>
      <c r="F695" s="94"/>
      <c r="G695" s="192"/>
      <c r="H695" s="3"/>
      <c r="I695" s="3"/>
      <c r="J695" s="3"/>
      <c r="K695" s="3"/>
      <c r="L695" s="93"/>
      <c r="M695" s="93"/>
      <c r="N695" s="93"/>
      <c r="O695" s="93"/>
      <c r="P695" s="93"/>
      <c r="Q695" s="95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</row>
    <row r="696" spans="1:31" ht="15.75" customHeight="1">
      <c r="A696" s="3"/>
      <c r="B696" s="3"/>
      <c r="C696" s="3"/>
      <c r="D696" s="3"/>
      <c r="E696" s="3"/>
      <c r="F696" s="94"/>
      <c r="G696" s="192"/>
      <c r="H696" s="3"/>
      <c r="I696" s="3"/>
      <c r="J696" s="3"/>
      <c r="K696" s="3"/>
      <c r="L696" s="93"/>
      <c r="M696" s="93"/>
      <c r="N696" s="93"/>
      <c r="O696" s="93"/>
      <c r="P696" s="93"/>
      <c r="Q696" s="95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</row>
    <row r="697" spans="1:31" ht="15.75" customHeight="1">
      <c r="A697" s="3"/>
      <c r="B697" s="3"/>
      <c r="C697" s="3"/>
      <c r="D697" s="3"/>
      <c r="E697" s="3"/>
      <c r="F697" s="94"/>
      <c r="G697" s="192"/>
      <c r="H697" s="3"/>
      <c r="I697" s="3"/>
      <c r="J697" s="3"/>
      <c r="K697" s="3"/>
      <c r="L697" s="93"/>
      <c r="M697" s="93"/>
      <c r="N697" s="93"/>
      <c r="O697" s="93"/>
      <c r="P697" s="93"/>
      <c r="Q697" s="95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</row>
    <row r="698" spans="1:31" ht="15.75" customHeight="1">
      <c r="A698" s="3"/>
      <c r="B698" s="3"/>
      <c r="C698" s="3"/>
      <c r="D698" s="3"/>
      <c r="E698" s="3"/>
      <c r="F698" s="94"/>
      <c r="G698" s="192"/>
      <c r="H698" s="3"/>
      <c r="I698" s="3"/>
      <c r="J698" s="3"/>
      <c r="K698" s="3"/>
      <c r="L698" s="93"/>
      <c r="M698" s="93"/>
      <c r="N698" s="93"/>
      <c r="O698" s="93"/>
      <c r="P698" s="93"/>
      <c r="Q698" s="95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</row>
    <row r="699" spans="1:31" ht="15.75" customHeight="1">
      <c r="A699" s="3"/>
      <c r="B699" s="3"/>
      <c r="C699" s="3"/>
      <c r="D699" s="3"/>
      <c r="E699" s="3"/>
      <c r="F699" s="94"/>
      <c r="G699" s="192"/>
      <c r="H699" s="3"/>
      <c r="I699" s="3"/>
      <c r="J699" s="3"/>
      <c r="K699" s="3"/>
      <c r="L699" s="93"/>
      <c r="M699" s="93"/>
      <c r="N699" s="93"/>
      <c r="O699" s="93"/>
      <c r="P699" s="93"/>
      <c r="Q699" s="95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</row>
    <row r="700" spans="1:31" ht="15.75" customHeight="1">
      <c r="A700" s="3"/>
      <c r="B700" s="3"/>
      <c r="C700" s="3"/>
      <c r="D700" s="3"/>
      <c r="E700" s="3"/>
      <c r="F700" s="94"/>
      <c r="G700" s="192"/>
      <c r="H700" s="3"/>
      <c r="I700" s="3"/>
      <c r="J700" s="3"/>
      <c r="K700" s="3"/>
      <c r="L700" s="93"/>
      <c r="M700" s="93"/>
      <c r="N700" s="93"/>
      <c r="O700" s="93"/>
      <c r="P700" s="93"/>
      <c r="Q700" s="95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</row>
    <row r="701" spans="1:31" ht="15.75" customHeight="1">
      <c r="A701" s="3"/>
      <c r="B701" s="3"/>
      <c r="C701" s="3"/>
      <c r="D701" s="3"/>
      <c r="E701" s="3"/>
      <c r="F701" s="94"/>
      <c r="G701" s="192"/>
      <c r="H701" s="3"/>
      <c r="I701" s="3"/>
      <c r="J701" s="3"/>
      <c r="K701" s="3"/>
      <c r="L701" s="93"/>
      <c r="M701" s="93"/>
      <c r="N701" s="93"/>
      <c r="O701" s="93"/>
      <c r="P701" s="93"/>
      <c r="Q701" s="95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</row>
    <row r="702" spans="1:31" ht="15.75" customHeight="1">
      <c r="A702" s="3"/>
      <c r="B702" s="3"/>
      <c r="C702" s="3"/>
      <c r="D702" s="3"/>
      <c r="E702" s="3"/>
      <c r="F702" s="94"/>
      <c r="G702" s="192"/>
      <c r="H702" s="3"/>
      <c r="I702" s="3"/>
      <c r="J702" s="3"/>
      <c r="K702" s="3"/>
      <c r="L702" s="93"/>
      <c r="M702" s="93"/>
      <c r="N702" s="93"/>
      <c r="O702" s="93"/>
      <c r="P702" s="93"/>
      <c r="Q702" s="95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</row>
    <row r="703" spans="1:31" ht="15.75" customHeight="1">
      <c r="A703" s="3"/>
      <c r="B703" s="3"/>
      <c r="C703" s="3"/>
      <c r="D703" s="3"/>
      <c r="E703" s="3"/>
      <c r="F703" s="94"/>
      <c r="G703" s="192"/>
      <c r="H703" s="3"/>
      <c r="I703" s="3"/>
      <c r="J703" s="3"/>
      <c r="K703" s="3"/>
      <c r="L703" s="93"/>
      <c r="M703" s="93"/>
      <c r="N703" s="93"/>
      <c r="O703" s="93"/>
      <c r="P703" s="93"/>
      <c r="Q703" s="95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</row>
    <row r="704" spans="1:31" ht="15.75" customHeight="1">
      <c r="A704" s="3"/>
      <c r="B704" s="3"/>
      <c r="C704" s="3"/>
      <c r="D704" s="3"/>
      <c r="E704" s="3"/>
      <c r="F704" s="94"/>
      <c r="G704" s="192"/>
      <c r="H704" s="3"/>
      <c r="I704" s="3"/>
      <c r="J704" s="3"/>
      <c r="K704" s="3"/>
      <c r="L704" s="93"/>
      <c r="M704" s="93"/>
      <c r="N704" s="93"/>
      <c r="O704" s="93"/>
      <c r="P704" s="93"/>
      <c r="Q704" s="95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</row>
    <row r="705" spans="1:31" ht="15.75" customHeight="1">
      <c r="A705" s="3"/>
      <c r="B705" s="3"/>
      <c r="C705" s="3"/>
      <c r="D705" s="3"/>
      <c r="E705" s="3"/>
      <c r="F705" s="94"/>
      <c r="G705" s="192"/>
      <c r="H705" s="3"/>
      <c r="I705" s="3"/>
      <c r="J705" s="3"/>
      <c r="K705" s="3"/>
      <c r="L705" s="93"/>
      <c r="M705" s="93"/>
      <c r="N705" s="93"/>
      <c r="O705" s="93"/>
      <c r="P705" s="93"/>
      <c r="Q705" s="95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</row>
    <row r="706" spans="1:31" ht="15.75" customHeight="1">
      <c r="A706" s="3"/>
      <c r="B706" s="3"/>
      <c r="C706" s="3"/>
      <c r="D706" s="3"/>
      <c r="E706" s="3"/>
      <c r="F706" s="94"/>
      <c r="G706" s="192"/>
      <c r="H706" s="3"/>
      <c r="I706" s="3"/>
      <c r="J706" s="3"/>
      <c r="K706" s="3"/>
      <c r="L706" s="93"/>
      <c r="M706" s="93"/>
      <c r="N706" s="93"/>
      <c r="O706" s="93"/>
      <c r="P706" s="93"/>
      <c r="Q706" s="95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</row>
    <row r="707" spans="1:31" ht="15.75" customHeight="1">
      <c r="A707" s="3"/>
      <c r="B707" s="3"/>
      <c r="C707" s="3"/>
      <c r="D707" s="3"/>
      <c r="E707" s="3"/>
      <c r="F707" s="94"/>
      <c r="G707" s="192"/>
      <c r="H707" s="3"/>
      <c r="I707" s="3"/>
      <c r="J707" s="3"/>
      <c r="K707" s="3"/>
      <c r="L707" s="93"/>
      <c r="M707" s="93"/>
      <c r="N707" s="93"/>
      <c r="O707" s="93"/>
      <c r="P707" s="93"/>
      <c r="Q707" s="95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</row>
    <row r="708" spans="1:31" ht="15.75" customHeight="1">
      <c r="A708" s="3"/>
      <c r="B708" s="3"/>
      <c r="C708" s="3"/>
      <c r="D708" s="3"/>
      <c r="E708" s="3"/>
      <c r="F708" s="94"/>
      <c r="G708" s="192"/>
      <c r="H708" s="3"/>
      <c r="I708" s="3"/>
      <c r="J708" s="3"/>
      <c r="K708" s="3"/>
      <c r="L708" s="93"/>
      <c r="M708" s="93"/>
      <c r="N708" s="93"/>
      <c r="O708" s="93"/>
      <c r="P708" s="93"/>
      <c r="Q708" s="95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</row>
    <row r="709" spans="1:31" ht="15.75" customHeight="1">
      <c r="A709" s="3"/>
      <c r="B709" s="3"/>
      <c r="C709" s="3"/>
      <c r="D709" s="3"/>
      <c r="E709" s="3"/>
      <c r="F709" s="94"/>
      <c r="G709" s="192"/>
      <c r="H709" s="3"/>
      <c r="I709" s="3"/>
      <c r="J709" s="3"/>
      <c r="K709" s="3"/>
      <c r="L709" s="93"/>
      <c r="M709" s="93"/>
      <c r="N709" s="93"/>
      <c r="O709" s="93"/>
      <c r="P709" s="93"/>
      <c r="Q709" s="95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</row>
    <row r="710" spans="1:31" ht="15.75" customHeight="1">
      <c r="A710" s="3"/>
      <c r="B710" s="3"/>
      <c r="C710" s="3"/>
      <c r="D710" s="3"/>
      <c r="E710" s="3"/>
      <c r="F710" s="94"/>
      <c r="G710" s="192"/>
      <c r="H710" s="3"/>
      <c r="I710" s="3"/>
      <c r="J710" s="3"/>
      <c r="K710" s="3"/>
      <c r="L710" s="93"/>
      <c r="M710" s="93"/>
      <c r="N710" s="93"/>
      <c r="O710" s="93"/>
      <c r="P710" s="93"/>
      <c r="Q710" s="95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</row>
    <row r="711" spans="1:31" ht="15.75" customHeight="1">
      <c r="A711" s="3"/>
      <c r="B711" s="3"/>
      <c r="C711" s="3"/>
      <c r="D711" s="3"/>
      <c r="E711" s="3"/>
      <c r="F711" s="94"/>
      <c r="G711" s="192"/>
      <c r="H711" s="3"/>
      <c r="I711" s="3"/>
      <c r="J711" s="3"/>
      <c r="K711" s="3"/>
      <c r="L711" s="93"/>
      <c r="M711" s="93"/>
      <c r="N711" s="93"/>
      <c r="O711" s="93"/>
      <c r="P711" s="93"/>
      <c r="Q711" s="95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</row>
    <row r="712" spans="1:31" ht="15.75" customHeight="1">
      <c r="A712" s="3"/>
      <c r="B712" s="3"/>
      <c r="C712" s="3"/>
      <c r="D712" s="3"/>
      <c r="E712" s="3"/>
      <c r="F712" s="94"/>
      <c r="G712" s="192"/>
      <c r="H712" s="3"/>
      <c r="I712" s="3"/>
      <c r="J712" s="3"/>
      <c r="K712" s="3"/>
      <c r="L712" s="93"/>
      <c r="M712" s="93"/>
      <c r="N712" s="93"/>
      <c r="O712" s="93"/>
      <c r="P712" s="93"/>
      <c r="Q712" s="95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</row>
    <row r="713" spans="1:31" ht="15.75" customHeight="1">
      <c r="A713" s="3"/>
      <c r="B713" s="3"/>
      <c r="C713" s="3"/>
      <c r="D713" s="3"/>
      <c r="E713" s="3"/>
      <c r="F713" s="94"/>
      <c r="G713" s="192"/>
      <c r="H713" s="3"/>
      <c r="I713" s="3"/>
      <c r="J713" s="3"/>
      <c r="K713" s="3"/>
      <c r="L713" s="93"/>
      <c r="M713" s="93"/>
      <c r="N713" s="93"/>
      <c r="O713" s="93"/>
      <c r="P713" s="93"/>
      <c r="Q713" s="95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</row>
    <row r="714" spans="1:31" ht="15.75" customHeight="1">
      <c r="A714" s="3"/>
      <c r="B714" s="3"/>
      <c r="C714" s="3"/>
      <c r="D714" s="3"/>
      <c r="E714" s="3"/>
      <c r="F714" s="94"/>
      <c r="G714" s="192"/>
      <c r="H714" s="3"/>
      <c r="I714" s="3"/>
      <c r="J714" s="3"/>
      <c r="K714" s="3"/>
      <c r="L714" s="93"/>
      <c r="M714" s="93"/>
      <c r="N714" s="93"/>
      <c r="O714" s="93"/>
      <c r="P714" s="93"/>
      <c r="Q714" s="95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</row>
    <row r="715" spans="1:31" ht="15.75" customHeight="1">
      <c r="A715" s="3"/>
      <c r="B715" s="3"/>
      <c r="C715" s="3"/>
      <c r="D715" s="3"/>
      <c r="E715" s="3"/>
      <c r="F715" s="94"/>
      <c r="G715" s="192"/>
      <c r="H715" s="3"/>
      <c r="I715" s="3"/>
      <c r="J715" s="3"/>
      <c r="K715" s="3"/>
      <c r="L715" s="93"/>
      <c r="M715" s="93"/>
      <c r="N715" s="93"/>
      <c r="O715" s="93"/>
      <c r="P715" s="93"/>
      <c r="Q715" s="95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</row>
    <row r="716" spans="1:31" ht="15.75" customHeight="1">
      <c r="A716" s="3"/>
      <c r="B716" s="3"/>
      <c r="C716" s="3"/>
      <c r="D716" s="3"/>
      <c r="E716" s="3"/>
      <c r="F716" s="94"/>
      <c r="G716" s="192"/>
      <c r="H716" s="3"/>
      <c r="I716" s="3"/>
      <c r="J716" s="3"/>
      <c r="K716" s="3"/>
      <c r="L716" s="93"/>
      <c r="M716" s="93"/>
      <c r="N716" s="93"/>
      <c r="O716" s="93"/>
      <c r="P716" s="93"/>
      <c r="Q716" s="95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</row>
    <row r="717" spans="1:31" ht="15.75" customHeight="1">
      <c r="A717" s="3"/>
      <c r="B717" s="3"/>
      <c r="C717" s="3"/>
      <c r="D717" s="3"/>
      <c r="E717" s="3"/>
      <c r="F717" s="94"/>
      <c r="G717" s="192"/>
      <c r="H717" s="3"/>
      <c r="I717" s="3"/>
      <c r="J717" s="3"/>
      <c r="K717" s="3"/>
      <c r="L717" s="93"/>
      <c r="M717" s="93"/>
      <c r="N717" s="93"/>
      <c r="O717" s="93"/>
      <c r="P717" s="93"/>
      <c r="Q717" s="95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</row>
    <row r="718" spans="1:31" ht="15.75" customHeight="1">
      <c r="A718" s="3"/>
      <c r="B718" s="3"/>
      <c r="C718" s="3"/>
      <c r="D718" s="3"/>
      <c r="E718" s="3"/>
      <c r="F718" s="94"/>
      <c r="G718" s="192"/>
      <c r="H718" s="3"/>
      <c r="I718" s="3"/>
      <c r="J718" s="3"/>
      <c r="K718" s="3"/>
      <c r="L718" s="93"/>
      <c r="M718" s="93"/>
      <c r="N718" s="93"/>
      <c r="O718" s="93"/>
      <c r="P718" s="93"/>
      <c r="Q718" s="95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</row>
    <row r="719" spans="1:31" ht="15.75" customHeight="1">
      <c r="A719" s="3"/>
      <c r="B719" s="3"/>
      <c r="C719" s="3"/>
      <c r="D719" s="3"/>
      <c r="E719" s="3"/>
      <c r="F719" s="94"/>
      <c r="G719" s="192"/>
      <c r="H719" s="3"/>
      <c r="I719" s="3"/>
      <c r="J719" s="3"/>
      <c r="K719" s="3"/>
      <c r="L719" s="93"/>
      <c r="M719" s="93"/>
      <c r="N719" s="93"/>
      <c r="O719" s="93"/>
      <c r="P719" s="93"/>
      <c r="Q719" s="95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</row>
    <row r="720" spans="1:31" ht="15.75" customHeight="1">
      <c r="A720" s="3"/>
      <c r="B720" s="3"/>
      <c r="C720" s="3"/>
      <c r="D720" s="3"/>
      <c r="E720" s="3"/>
      <c r="F720" s="94"/>
      <c r="G720" s="192"/>
      <c r="H720" s="3"/>
      <c r="I720" s="3"/>
      <c r="J720" s="3"/>
      <c r="K720" s="3"/>
      <c r="L720" s="93"/>
      <c r="M720" s="93"/>
      <c r="N720" s="93"/>
      <c r="O720" s="93"/>
      <c r="P720" s="93"/>
      <c r="Q720" s="95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</row>
    <row r="721" spans="1:31" ht="15.75" customHeight="1">
      <c r="A721" s="3"/>
      <c r="B721" s="3"/>
      <c r="C721" s="3"/>
      <c r="D721" s="3"/>
      <c r="E721" s="3"/>
      <c r="F721" s="94"/>
      <c r="G721" s="192"/>
      <c r="H721" s="3"/>
      <c r="I721" s="3"/>
      <c r="J721" s="3"/>
      <c r="K721" s="3"/>
      <c r="L721" s="93"/>
      <c r="M721" s="93"/>
      <c r="N721" s="93"/>
      <c r="O721" s="93"/>
      <c r="P721" s="93"/>
      <c r="Q721" s="95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</row>
    <row r="722" spans="1:31" ht="15.75" customHeight="1">
      <c r="A722" s="3"/>
      <c r="B722" s="3"/>
      <c r="C722" s="3"/>
      <c r="D722" s="3"/>
      <c r="E722" s="3"/>
      <c r="F722" s="94"/>
      <c r="G722" s="192"/>
      <c r="H722" s="3"/>
      <c r="I722" s="3"/>
      <c r="J722" s="3"/>
      <c r="K722" s="3"/>
      <c r="L722" s="93"/>
      <c r="M722" s="93"/>
      <c r="N722" s="93"/>
      <c r="O722" s="93"/>
      <c r="P722" s="93"/>
      <c r="Q722" s="95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</row>
    <row r="723" spans="1:31" ht="15.75" customHeight="1">
      <c r="A723" s="3"/>
      <c r="B723" s="3"/>
      <c r="C723" s="3"/>
      <c r="D723" s="3"/>
      <c r="E723" s="3"/>
      <c r="F723" s="94"/>
      <c r="G723" s="192"/>
      <c r="H723" s="3"/>
      <c r="I723" s="3"/>
      <c r="J723" s="3"/>
      <c r="K723" s="3"/>
      <c r="L723" s="93"/>
      <c r="M723" s="93"/>
      <c r="N723" s="93"/>
      <c r="O723" s="93"/>
      <c r="P723" s="93"/>
      <c r="Q723" s="95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</row>
    <row r="724" spans="1:31" ht="15.75" customHeight="1">
      <c r="A724" s="3"/>
      <c r="B724" s="3"/>
      <c r="C724" s="3"/>
      <c r="D724" s="3"/>
      <c r="E724" s="3"/>
      <c r="F724" s="94"/>
      <c r="G724" s="192"/>
      <c r="H724" s="3"/>
      <c r="I724" s="3"/>
      <c r="J724" s="3"/>
      <c r="K724" s="3"/>
      <c r="L724" s="93"/>
      <c r="M724" s="93"/>
      <c r="N724" s="93"/>
      <c r="O724" s="93"/>
      <c r="P724" s="93"/>
      <c r="Q724" s="95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</row>
    <row r="725" spans="1:31" ht="15.75" customHeight="1">
      <c r="A725" s="3"/>
      <c r="B725" s="3"/>
      <c r="C725" s="3"/>
      <c r="D725" s="3"/>
      <c r="E725" s="3"/>
      <c r="F725" s="94"/>
      <c r="G725" s="192"/>
      <c r="H725" s="3"/>
      <c r="I725" s="3"/>
      <c r="J725" s="3"/>
      <c r="K725" s="3"/>
      <c r="L725" s="93"/>
      <c r="M725" s="93"/>
      <c r="N725" s="93"/>
      <c r="O725" s="93"/>
      <c r="P725" s="93"/>
      <c r="Q725" s="95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</row>
    <row r="726" spans="1:31" ht="15.75" customHeight="1">
      <c r="A726" s="3"/>
      <c r="B726" s="3"/>
      <c r="C726" s="3"/>
      <c r="D726" s="3"/>
      <c r="E726" s="3"/>
      <c r="F726" s="94"/>
      <c r="G726" s="192"/>
      <c r="H726" s="3"/>
      <c r="I726" s="3"/>
      <c r="J726" s="3"/>
      <c r="K726" s="3"/>
      <c r="L726" s="93"/>
      <c r="M726" s="93"/>
      <c r="N726" s="93"/>
      <c r="O726" s="93"/>
      <c r="P726" s="93"/>
      <c r="Q726" s="95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</row>
    <row r="727" spans="1:31" ht="15.75" customHeight="1">
      <c r="A727" s="3"/>
      <c r="B727" s="3"/>
      <c r="C727" s="3"/>
      <c r="D727" s="3"/>
      <c r="E727" s="3"/>
      <c r="F727" s="94"/>
      <c r="G727" s="192"/>
      <c r="H727" s="3"/>
      <c r="I727" s="3"/>
      <c r="J727" s="3"/>
      <c r="K727" s="3"/>
      <c r="L727" s="93"/>
      <c r="M727" s="93"/>
      <c r="N727" s="93"/>
      <c r="O727" s="93"/>
      <c r="P727" s="93"/>
      <c r="Q727" s="95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</row>
    <row r="728" spans="1:31" ht="15.75" customHeight="1">
      <c r="A728" s="3"/>
      <c r="B728" s="3"/>
      <c r="C728" s="3"/>
      <c r="D728" s="3"/>
      <c r="E728" s="3"/>
      <c r="F728" s="94"/>
      <c r="G728" s="192"/>
      <c r="H728" s="3"/>
      <c r="I728" s="3"/>
      <c r="J728" s="3"/>
      <c r="K728" s="3"/>
      <c r="L728" s="93"/>
      <c r="M728" s="93"/>
      <c r="N728" s="93"/>
      <c r="O728" s="93"/>
      <c r="P728" s="93"/>
      <c r="Q728" s="95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</row>
    <row r="729" spans="1:31" ht="15.75" customHeight="1">
      <c r="A729" s="3"/>
      <c r="B729" s="3"/>
      <c r="C729" s="3"/>
      <c r="D729" s="3"/>
      <c r="E729" s="3"/>
      <c r="F729" s="94"/>
      <c r="G729" s="192"/>
      <c r="H729" s="3"/>
      <c r="I729" s="3"/>
      <c r="J729" s="3"/>
      <c r="K729" s="3"/>
      <c r="L729" s="93"/>
      <c r="M729" s="93"/>
      <c r="N729" s="93"/>
      <c r="O729" s="93"/>
      <c r="P729" s="93"/>
      <c r="Q729" s="95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</row>
    <row r="730" spans="1:31" ht="15.75" customHeight="1">
      <c r="A730" s="3"/>
      <c r="B730" s="3"/>
      <c r="C730" s="3"/>
      <c r="D730" s="3"/>
      <c r="E730" s="3"/>
      <c r="F730" s="94"/>
      <c r="G730" s="192"/>
      <c r="H730" s="3"/>
      <c r="I730" s="3"/>
      <c r="J730" s="3"/>
      <c r="K730" s="3"/>
      <c r="L730" s="93"/>
      <c r="M730" s="93"/>
      <c r="N730" s="93"/>
      <c r="O730" s="93"/>
      <c r="P730" s="93"/>
      <c r="Q730" s="95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</row>
    <row r="731" spans="1:31" ht="15.75" customHeight="1">
      <c r="A731" s="3"/>
      <c r="B731" s="3"/>
      <c r="C731" s="3"/>
      <c r="D731" s="3"/>
      <c r="E731" s="3"/>
      <c r="F731" s="94"/>
      <c r="G731" s="192"/>
      <c r="H731" s="3"/>
      <c r="I731" s="3"/>
      <c r="J731" s="3"/>
      <c r="K731" s="3"/>
      <c r="L731" s="93"/>
      <c r="M731" s="93"/>
      <c r="N731" s="93"/>
      <c r="O731" s="93"/>
      <c r="P731" s="93"/>
      <c r="Q731" s="95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</row>
    <row r="732" spans="1:31" ht="15.75" customHeight="1">
      <c r="A732" s="3"/>
      <c r="B732" s="3"/>
      <c r="C732" s="3"/>
      <c r="D732" s="3"/>
      <c r="E732" s="3"/>
      <c r="F732" s="94"/>
      <c r="G732" s="192"/>
      <c r="H732" s="3"/>
      <c r="I732" s="3"/>
      <c r="J732" s="3"/>
      <c r="K732" s="3"/>
      <c r="L732" s="93"/>
      <c r="M732" s="93"/>
      <c r="N732" s="93"/>
      <c r="O732" s="93"/>
      <c r="P732" s="93"/>
      <c r="Q732" s="95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</row>
    <row r="733" spans="1:31" ht="15.75" customHeight="1">
      <c r="A733" s="3"/>
      <c r="B733" s="3"/>
      <c r="C733" s="3"/>
      <c r="D733" s="3"/>
      <c r="E733" s="3"/>
      <c r="F733" s="94"/>
      <c r="G733" s="192"/>
      <c r="H733" s="3"/>
      <c r="I733" s="3"/>
      <c r="J733" s="3"/>
      <c r="K733" s="3"/>
      <c r="L733" s="93"/>
      <c r="M733" s="93"/>
      <c r="N733" s="93"/>
      <c r="O733" s="93"/>
      <c r="P733" s="93"/>
      <c r="Q733" s="95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</row>
    <row r="734" spans="1:31" ht="15.75" customHeight="1">
      <c r="A734" s="3"/>
      <c r="B734" s="3"/>
      <c r="C734" s="3"/>
      <c r="D734" s="3"/>
      <c r="E734" s="3"/>
      <c r="F734" s="94"/>
      <c r="G734" s="192"/>
      <c r="H734" s="3"/>
      <c r="I734" s="3"/>
      <c r="J734" s="3"/>
      <c r="K734" s="3"/>
      <c r="L734" s="93"/>
      <c r="M734" s="93"/>
      <c r="N734" s="93"/>
      <c r="O734" s="93"/>
      <c r="P734" s="93"/>
      <c r="Q734" s="95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</row>
    <row r="735" spans="1:31" ht="15.75" customHeight="1">
      <c r="A735" s="3"/>
      <c r="B735" s="3"/>
      <c r="C735" s="3"/>
      <c r="D735" s="3"/>
      <c r="E735" s="3"/>
      <c r="F735" s="94"/>
      <c r="G735" s="192"/>
      <c r="H735" s="3"/>
      <c r="I735" s="3"/>
      <c r="J735" s="3"/>
      <c r="K735" s="3"/>
      <c r="L735" s="93"/>
      <c r="M735" s="93"/>
      <c r="N735" s="93"/>
      <c r="O735" s="93"/>
      <c r="P735" s="93"/>
      <c r="Q735" s="95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</row>
    <row r="736" spans="1:31" ht="15.75" customHeight="1">
      <c r="A736" s="3"/>
      <c r="B736" s="3"/>
      <c r="C736" s="3"/>
      <c r="D736" s="3"/>
      <c r="E736" s="3"/>
      <c r="F736" s="94"/>
      <c r="G736" s="192"/>
      <c r="H736" s="3"/>
      <c r="I736" s="3"/>
      <c r="J736" s="3"/>
      <c r="K736" s="3"/>
      <c r="L736" s="93"/>
      <c r="M736" s="93"/>
      <c r="N736" s="93"/>
      <c r="O736" s="93"/>
      <c r="P736" s="93"/>
      <c r="Q736" s="95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</row>
    <row r="737" spans="1:31" ht="15.75" customHeight="1">
      <c r="A737" s="3"/>
      <c r="B737" s="3"/>
      <c r="C737" s="3"/>
      <c r="D737" s="3"/>
      <c r="E737" s="3"/>
      <c r="F737" s="94"/>
      <c r="G737" s="192"/>
      <c r="H737" s="3"/>
      <c r="I737" s="3"/>
      <c r="J737" s="3"/>
      <c r="K737" s="3"/>
      <c r="L737" s="93"/>
      <c r="M737" s="93"/>
      <c r="N737" s="93"/>
      <c r="O737" s="93"/>
      <c r="P737" s="93"/>
      <c r="Q737" s="95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</row>
    <row r="738" spans="1:31" ht="15.75" customHeight="1">
      <c r="A738" s="3"/>
      <c r="B738" s="3"/>
      <c r="C738" s="3"/>
      <c r="D738" s="3"/>
      <c r="E738" s="3"/>
      <c r="F738" s="94"/>
      <c r="G738" s="192"/>
      <c r="H738" s="3"/>
      <c r="I738" s="3"/>
      <c r="J738" s="3"/>
      <c r="K738" s="3"/>
      <c r="L738" s="93"/>
      <c r="M738" s="93"/>
      <c r="N738" s="93"/>
      <c r="O738" s="93"/>
      <c r="P738" s="93"/>
      <c r="Q738" s="95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</row>
    <row r="739" spans="1:31" ht="15.75" customHeight="1">
      <c r="A739" s="3"/>
      <c r="B739" s="3"/>
      <c r="C739" s="3"/>
      <c r="D739" s="3"/>
      <c r="E739" s="3"/>
      <c r="F739" s="94"/>
      <c r="G739" s="192"/>
      <c r="H739" s="3"/>
      <c r="I739" s="3"/>
      <c r="J739" s="3"/>
      <c r="K739" s="3"/>
      <c r="L739" s="93"/>
      <c r="M739" s="93"/>
      <c r="N739" s="93"/>
      <c r="O739" s="93"/>
      <c r="P739" s="93"/>
      <c r="Q739" s="95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</row>
    <row r="740" spans="1:31" ht="15.75" customHeight="1">
      <c r="A740" s="3"/>
      <c r="B740" s="3"/>
      <c r="C740" s="3"/>
      <c r="D740" s="3"/>
      <c r="E740" s="3"/>
      <c r="F740" s="94"/>
      <c r="G740" s="192"/>
      <c r="H740" s="3"/>
      <c r="I740" s="3"/>
      <c r="J740" s="3"/>
      <c r="K740" s="3"/>
      <c r="L740" s="93"/>
      <c r="M740" s="93"/>
      <c r="N740" s="93"/>
      <c r="O740" s="93"/>
      <c r="P740" s="93"/>
      <c r="Q740" s="95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</row>
    <row r="741" spans="1:31" ht="15.75" customHeight="1">
      <c r="A741" s="3"/>
      <c r="B741" s="3"/>
      <c r="C741" s="3"/>
      <c r="D741" s="3"/>
      <c r="E741" s="3"/>
      <c r="F741" s="94"/>
      <c r="G741" s="192"/>
      <c r="H741" s="3"/>
      <c r="I741" s="3"/>
      <c r="J741" s="3"/>
      <c r="K741" s="3"/>
      <c r="L741" s="93"/>
      <c r="M741" s="93"/>
      <c r="N741" s="93"/>
      <c r="O741" s="93"/>
      <c r="P741" s="93"/>
      <c r="Q741" s="95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</row>
    <row r="742" spans="1:31" ht="15.75" customHeight="1">
      <c r="A742" s="3"/>
      <c r="B742" s="3"/>
      <c r="C742" s="3"/>
      <c r="D742" s="3"/>
      <c r="E742" s="3"/>
      <c r="F742" s="94"/>
      <c r="G742" s="192"/>
      <c r="H742" s="3"/>
      <c r="I742" s="3"/>
      <c r="J742" s="3"/>
      <c r="K742" s="3"/>
      <c r="L742" s="93"/>
      <c r="M742" s="93"/>
      <c r="N742" s="93"/>
      <c r="O742" s="93"/>
      <c r="P742" s="93"/>
      <c r="Q742" s="95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</row>
    <row r="743" spans="1:31" ht="15.75" customHeight="1">
      <c r="A743" s="3"/>
      <c r="B743" s="3"/>
      <c r="C743" s="3"/>
      <c r="D743" s="3"/>
      <c r="E743" s="3"/>
      <c r="F743" s="94"/>
      <c r="G743" s="192"/>
      <c r="H743" s="3"/>
      <c r="I743" s="3"/>
      <c r="J743" s="3"/>
      <c r="K743" s="3"/>
      <c r="L743" s="93"/>
      <c r="M743" s="93"/>
      <c r="N743" s="93"/>
      <c r="O743" s="93"/>
      <c r="P743" s="93"/>
      <c r="Q743" s="95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</row>
    <row r="744" spans="1:31" ht="15.75" customHeight="1">
      <c r="A744" s="3"/>
      <c r="B744" s="3"/>
      <c r="C744" s="3"/>
      <c r="D744" s="3"/>
      <c r="E744" s="3"/>
      <c r="F744" s="94"/>
      <c r="G744" s="192"/>
      <c r="H744" s="3"/>
      <c r="I744" s="3"/>
      <c r="J744" s="3"/>
      <c r="K744" s="3"/>
      <c r="L744" s="93"/>
      <c r="M744" s="93"/>
      <c r="N744" s="93"/>
      <c r="O744" s="93"/>
      <c r="P744" s="93"/>
      <c r="Q744" s="95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</row>
    <row r="745" spans="1:31" ht="15.75" customHeight="1">
      <c r="A745" s="3"/>
      <c r="B745" s="3"/>
      <c r="C745" s="3"/>
      <c r="D745" s="3"/>
      <c r="E745" s="3"/>
      <c r="F745" s="94"/>
      <c r="G745" s="192"/>
      <c r="H745" s="3"/>
      <c r="I745" s="3"/>
      <c r="J745" s="3"/>
      <c r="K745" s="3"/>
      <c r="L745" s="93"/>
      <c r="M745" s="93"/>
      <c r="N745" s="93"/>
      <c r="O745" s="93"/>
      <c r="P745" s="93"/>
      <c r="Q745" s="95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</row>
    <row r="746" spans="1:31" ht="15.75" customHeight="1">
      <c r="A746" s="3"/>
      <c r="B746" s="3"/>
      <c r="C746" s="3"/>
      <c r="D746" s="3"/>
      <c r="E746" s="3"/>
      <c r="F746" s="94"/>
      <c r="G746" s="192"/>
      <c r="H746" s="3"/>
      <c r="I746" s="3"/>
      <c r="J746" s="3"/>
      <c r="K746" s="3"/>
      <c r="L746" s="93"/>
      <c r="M746" s="93"/>
      <c r="N746" s="93"/>
      <c r="O746" s="93"/>
      <c r="P746" s="93"/>
      <c r="Q746" s="95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</row>
    <row r="747" spans="1:31" ht="15.75" customHeight="1">
      <c r="A747" s="3"/>
      <c r="B747" s="3"/>
      <c r="C747" s="3"/>
      <c r="D747" s="3"/>
      <c r="E747" s="3"/>
      <c r="F747" s="94"/>
      <c r="G747" s="192"/>
      <c r="H747" s="3"/>
      <c r="I747" s="3"/>
      <c r="J747" s="3"/>
      <c r="K747" s="3"/>
      <c r="L747" s="93"/>
      <c r="M747" s="93"/>
      <c r="N747" s="93"/>
      <c r="O747" s="93"/>
      <c r="P747" s="93"/>
      <c r="Q747" s="95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</row>
    <row r="748" spans="1:31" ht="15.75" customHeight="1">
      <c r="A748" s="3"/>
      <c r="B748" s="3"/>
      <c r="C748" s="3"/>
      <c r="D748" s="3"/>
      <c r="E748" s="3"/>
      <c r="F748" s="94"/>
      <c r="G748" s="192"/>
      <c r="H748" s="3"/>
      <c r="I748" s="3"/>
      <c r="J748" s="3"/>
      <c r="K748" s="3"/>
      <c r="L748" s="93"/>
      <c r="M748" s="93"/>
      <c r="N748" s="93"/>
      <c r="O748" s="93"/>
      <c r="P748" s="93"/>
      <c r="Q748" s="95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</row>
    <row r="749" spans="1:31" ht="15.75" customHeight="1">
      <c r="A749" s="3"/>
      <c r="B749" s="3"/>
      <c r="C749" s="3"/>
      <c r="D749" s="3"/>
      <c r="E749" s="3"/>
      <c r="F749" s="94"/>
      <c r="G749" s="192"/>
      <c r="H749" s="3"/>
      <c r="I749" s="3"/>
      <c r="J749" s="3"/>
      <c r="K749" s="3"/>
      <c r="L749" s="93"/>
      <c r="M749" s="93"/>
      <c r="N749" s="93"/>
      <c r="O749" s="93"/>
      <c r="P749" s="93"/>
      <c r="Q749" s="95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</row>
    <row r="750" spans="1:31" ht="15.75" customHeight="1">
      <c r="A750" s="3"/>
      <c r="B750" s="3"/>
      <c r="C750" s="3"/>
      <c r="D750" s="3"/>
      <c r="E750" s="3"/>
      <c r="F750" s="94"/>
      <c r="G750" s="192"/>
      <c r="H750" s="3"/>
      <c r="I750" s="3"/>
      <c r="J750" s="3"/>
      <c r="K750" s="3"/>
      <c r="L750" s="93"/>
      <c r="M750" s="93"/>
      <c r="N750" s="93"/>
      <c r="O750" s="93"/>
      <c r="P750" s="93"/>
      <c r="Q750" s="95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</row>
    <row r="751" spans="1:31" ht="15.75" customHeight="1">
      <c r="A751" s="3"/>
      <c r="B751" s="3"/>
      <c r="C751" s="3"/>
      <c r="D751" s="3"/>
      <c r="E751" s="3"/>
      <c r="F751" s="94"/>
      <c r="G751" s="192"/>
      <c r="H751" s="3"/>
      <c r="I751" s="3"/>
      <c r="J751" s="3"/>
      <c r="K751" s="3"/>
      <c r="L751" s="93"/>
      <c r="M751" s="93"/>
      <c r="N751" s="93"/>
      <c r="O751" s="93"/>
      <c r="P751" s="93"/>
      <c r="Q751" s="95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</row>
    <row r="752" spans="1:31" ht="15.75" customHeight="1">
      <c r="A752" s="3"/>
      <c r="B752" s="3"/>
      <c r="C752" s="3"/>
      <c r="D752" s="3"/>
      <c r="E752" s="3"/>
      <c r="F752" s="94"/>
      <c r="G752" s="192"/>
      <c r="H752" s="3"/>
      <c r="I752" s="3"/>
      <c r="J752" s="3"/>
      <c r="K752" s="3"/>
      <c r="L752" s="93"/>
      <c r="M752" s="93"/>
      <c r="N752" s="93"/>
      <c r="O752" s="93"/>
      <c r="P752" s="93"/>
      <c r="Q752" s="95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</row>
    <row r="753" spans="1:31" ht="15.75" customHeight="1">
      <c r="A753" s="3"/>
      <c r="B753" s="3"/>
      <c r="C753" s="3"/>
      <c r="D753" s="3"/>
      <c r="E753" s="3"/>
      <c r="F753" s="94"/>
      <c r="G753" s="192"/>
      <c r="H753" s="3"/>
      <c r="I753" s="3"/>
      <c r="J753" s="3"/>
      <c r="K753" s="3"/>
      <c r="L753" s="93"/>
      <c r="M753" s="93"/>
      <c r="N753" s="93"/>
      <c r="O753" s="93"/>
      <c r="P753" s="93"/>
      <c r="Q753" s="95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</row>
    <row r="754" spans="1:31" ht="15.75" customHeight="1">
      <c r="A754" s="3"/>
      <c r="B754" s="3"/>
      <c r="C754" s="3"/>
      <c r="D754" s="3"/>
      <c r="E754" s="3"/>
      <c r="F754" s="94"/>
      <c r="G754" s="192"/>
      <c r="H754" s="3"/>
      <c r="I754" s="3"/>
      <c r="J754" s="3"/>
      <c r="K754" s="3"/>
      <c r="L754" s="93"/>
      <c r="M754" s="93"/>
      <c r="N754" s="93"/>
      <c r="O754" s="93"/>
      <c r="P754" s="93"/>
      <c r="Q754" s="95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</row>
    <row r="755" spans="1:31" ht="15.75" customHeight="1">
      <c r="A755" s="3"/>
      <c r="B755" s="3"/>
      <c r="C755" s="3"/>
      <c r="D755" s="3"/>
      <c r="E755" s="3"/>
      <c r="F755" s="94"/>
      <c r="G755" s="192"/>
      <c r="H755" s="3"/>
      <c r="I755" s="3"/>
      <c r="J755" s="3"/>
      <c r="K755" s="3"/>
      <c r="L755" s="93"/>
      <c r="M755" s="93"/>
      <c r="N755" s="93"/>
      <c r="O755" s="93"/>
      <c r="P755" s="93"/>
      <c r="Q755" s="95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</row>
    <row r="756" spans="1:31" ht="15.75" customHeight="1">
      <c r="A756" s="3"/>
      <c r="B756" s="3"/>
      <c r="C756" s="3"/>
      <c r="D756" s="3"/>
      <c r="E756" s="3"/>
      <c r="F756" s="94"/>
      <c r="G756" s="192"/>
      <c r="H756" s="3"/>
      <c r="I756" s="3"/>
      <c r="J756" s="3"/>
      <c r="K756" s="3"/>
      <c r="L756" s="93"/>
      <c r="M756" s="93"/>
      <c r="N756" s="93"/>
      <c r="O756" s="93"/>
      <c r="P756" s="93"/>
      <c r="Q756" s="95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</row>
    <row r="757" spans="1:31" ht="15.75" customHeight="1">
      <c r="A757" s="3"/>
      <c r="B757" s="3"/>
      <c r="C757" s="3"/>
      <c r="D757" s="3"/>
      <c r="E757" s="3"/>
      <c r="F757" s="94"/>
      <c r="G757" s="192"/>
      <c r="H757" s="3"/>
      <c r="I757" s="3"/>
      <c r="J757" s="3"/>
      <c r="K757" s="3"/>
      <c r="L757" s="93"/>
      <c r="M757" s="93"/>
      <c r="N757" s="93"/>
      <c r="O757" s="93"/>
      <c r="P757" s="93"/>
      <c r="Q757" s="95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</row>
    <row r="758" spans="1:31" ht="15.75" customHeight="1">
      <c r="A758" s="3"/>
      <c r="B758" s="3"/>
      <c r="C758" s="3"/>
      <c r="D758" s="3"/>
      <c r="E758" s="3"/>
      <c r="F758" s="94"/>
      <c r="G758" s="192"/>
      <c r="H758" s="3"/>
      <c r="I758" s="3"/>
      <c r="J758" s="3"/>
      <c r="K758" s="3"/>
      <c r="L758" s="93"/>
      <c r="M758" s="93"/>
      <c r="N758" s="93"/>
      <c r="O758" s="93"/>
      <c r="P758" s="93"/>
      <c r="Q758" s="95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</row>
    <row r="759" spans="1:31" ht="15.75" customHeight="1">
      <c r="A759" s="3"/>
      <c r="B759" s="3"/>
      <c r="C759" s="3"/>
      <c r="D759" s="3"/>
      <c r="E759" s="3"/>
      <c r="F759" s="94"/>
      <c r="G759" s="192"/>
      <c r="H759" s="3"/>
      <c r="I759" s="3"/>
      <c r="J759" s="3"/>
      <c r="K759" s="3"/>
      <c r="L759" s="93"/>
      <c r="M759" s="93"/>
      <c r="N759" s="93"/>
      <c r="O759" s="93"/>
      <c r="P759" s="93"/>
      <c r="Q759" s="95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</row>
    <row r="760" spans="1:31" ht="15.75" customHeight="1">
      <c r="A760" s="3"/>
      <c r="B760" s="3"/>
      <c r="C760" s="3"/>
      <c r="D760" s="3"/>
      <c r="E760" s="3"/>
      <c r="F760" s="94"/>
      <c r="G760" s="192"/>
      <c r="H760" s="3"/>
      <c r="I760" s="3"/>
      <c r="J760" s="3"/>
      <c r="K760" s="3"/>
      <c r="L760" s="93"/>
      <c r="M760" s="93"/>
      <c r="N760" s="93"/>
      <c r="O760" s="93"/>
      <c r="P760" s="93"/>
      <c r="Q760" s="95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</row>
    <row r="761" spans="1:31" ht="15.75" customHeight="1">
      <c r="A761" s="3"/>
      <c r="B761" s="3"/>
      <c r="C761" s="3"/>
      <c r="D761" s="3"/>
      <c r="E761" s="3"/>
      <c r="F761" s="94"/>
      <c r="G761" s="192"/>
      <c r="H761" s="3"/>
      <c r="I761" s="3"/>
      <c r="J761" s="3"/>
      <c r="K761" s="3"/>
      <c r="L761" s="93"/>
      <c r="M761" s="93"/>
      <c r="N761" s="93"/>
      <c r="O761" s="93"/>
      <c r="P761" s="93"/>
      <c r="Q761" s="95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</row>
    <row r="762" spans="1:31" ht="15.75" customHeight="1">
      <c r="A762" s="3"/>
      <c r="B762" s="3"/>
      <c r="C762" s="3"/>
      <c r="D762" s="3"/>
      <c r="E762" s="3"/>
      <c r="F762" s="94"/>
      <c r="G762" s="192"/>
      <c r="H762" s="3"/>
      <c r="I762" s="3"/>
      <c r="J762" s="3"/>
      <c r="K762" s="3"/>
      <c r="L762" s="93"/>
      <c r="M762" s="93"/>
      <c r="N762" s="93"/>
      <c r="O762" s="93"/>
      <c r="P762" s="93"/>
      <c r="Q762" s="95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</row>
    <row r="763" spans="1:31" ht="15.75" customHeight="1">
      <c r="A763" s="3"/>
      <c r="B763" s="3"/>
      <c r="C763" s="3"/>
      <c r="D763" s="3"/>
      <c r="E763" s="3"/>
      <c r="F763" s="94"/>
      <c r="G763" s="192"/>
      <c r="H763" s="3"/>
      <c r="I763" s="3"/>
      <c r="J763" s="3"/>
      <c r="K763" s="3"/>
      <c r="L763" s="93"/>
      <c r="M763" s="93"/>
      <c r="N763" s="93"/>
      <c r="O763" s="93"/>
      <c r="P763" s="93"/>
      <c r="Q763" s="95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</row>
    <row r="764" spans="1:31" ht="15.75" customHeight="1">
      <c r="A764" s="3"/>
      <c r="B764" s="3"/>
      <c r="C764" s="3"/>
      <c r="D764" s="3"/>
      <c r="E764" s="3"/>
      <c r="F764" s="94"/>
      <c r="G764" s="192"/>
      <c r="H764" s="3"/>
      <c r="I764" s="3"/>
      <c r="J764" s="3"/>
      <c r="K764" s="3"/>
      <c r="L764" s="93"/>
      <c r="M764" s="93"/>
      <c r="N764" s="93"/>
      <c r="O764" s="93"/>
      <c r="P764" s="93"/>
      <c r="Q764" s="95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</row>
    <row r="765" spans="1:31" ht="15.75" customHeight="1">
      <c r="A765" s="3"/>
      <c r="B765" s="3"/>
      <c r="C765" s="3"/>
      <c r="D765" s="3"/>
      <c r="E765" s="3"/>
      <c r="F765" s="94"/>
      <c r="G765" s="192"/>
      <c r="H765" s="3"/>
      <c r="I765" s="3"/>
      <c r="J765" s="3"/>
      <c r="K765" s="3"/>
      <c r="L765" s="93"/>
      <c r="M765" s="93"/>
      <c r="N765" s="93"/>
      <c r="O765" s="93"/>
      <c r="P765" s="93"/>
      <c r="Q765" s="95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</row>
    <row r="766" spans="1:31" ht="15.75" customHeight="1">
      <c r="A766" s="3"/>
      <c r="B766" s="3"/>
      <c r="C766" s="3"/>
      <c r="D766" s="3"/>
      <c r="E766" s="3"/>
      <c r="F766" s="94"/>
      <c r="G766" s="192"/>
      <c r="H766" s="3"/>
      <c r="I766" s="3"/>
      <c r="J766" s="3"/>
      <c r="K766" s="3"/>
      <c r="L766" s="93"/>
      <c r="M766" s="93"/>
      <c r="N766" s="93"/>
      <c r="O766" s="93"/>
      <c r="P766" s="93"/>
      <c r="Q766" s="95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</row>
    <row r="767" spans="1:31" ht="15.75" customHeight="1">
      <c r="A767" s="3"/>
      <c r="B767" s="3"/>
      <c r="C767" s="3"/>
      <c r="D767" s="3"/>
      <c r="E767" s="3"/>
      <c r="F767" s="94"/>
      <c r="G767" s="192"/>
      <c r="H767" s="3"/>
      <c r="I767" s="3"/>
      <c r="J767" s="3"/>
      <c r="K767" s="3"/>
      <c r="L767" s="93"/>
      <c r="M767" s="93"/>
      <c r="N767" s="93"/>
      <c r="O767" s="93"/>
      <c r="P767" s="93"/>
      <c r="Q767" s="95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</row>
    <row r="768" spans="1:31" ht="15.75" customHeight="1">
      <c r="A768" s="3"/>
      <c r="B768" s="3"/>
      <c r="C768" s="3"/>
      <c r="D768" s="3"/>
      <c r="E768" s="3"/>
      <c r="F768" s="94"/>
      <c r="G768" s="192"/>
      <c r="H768" s="3"/>
      <c r="I768" s="3"/>
      <c r="J768" s="3"/>
      <c r="K768" s="3"/>
      <c r="L768" s="93"/>
      <c r="M768" s="93"/>
      <c r="N768" s="93"/>
      <c r="O768" s="93"/>
      <c r="P768" s="93"/>
      <c r="Q768" s="95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</row>
    <row r="769" spans="1:31" ht="15.75" customHeight="1">
      <c r="A769" s="3"/>
      <c r="B769" s="3"/>
      <c r="C769" s="3"/>
      <c r="D769" s="3"/>
      <c r="E769" s="3"/>
      <c r="F769" s="94"/>
      <c r="G769" s="192"/>
      <c r="H769" s="3"/>
      <c r="I769" s="3"/>
      <c r="J769" s="3"/>
      <c r="K769" s="3"/>
      <c r="L769" s="93"/>
      <c r="M769" s="93"/>
      <c r="N769" s="93"/>
      <c r="O769" s="93"/>
      <c r="P769" s="93"/>
      <c r="Q769" s="95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</row>
    <row r="770" spans="1:31" ht="15.75" customHeight="1">
      <c r="A770" s="3"/>
      <c r="B770" s="3"/>
      <c r="C770" s="3"/>
      <c r="D770" s="3"/>
      <c r="E770" s="3"/>
      <c r="F770" s="94"/>
      <c r="G770" s="192"/>
      <c r="H770" s="3"/>
      <c r="I770" s="3"/>
      <c r="J770" s="3"/>
      <c r="K770" s="3"/>
      <c r="L770" s="93"/>
      <c r="M770" s="93"/>
      <c r="N770" s="93"/>
      <c r="O770" s="93"/>
      <c r="P770" s="93"/>
      <c r="Q770" s="95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</row>
    <row r="771" spans="1:31" ht="15.75" customHeight="1">
      <c r="A771" s="3"/>
      <c r="B771" s="3"/>
      <c r="C771" s="3"/>
      <c r="D771" s="3"/>
      <c r="E771" s="3"/>
      <c r="F771" s="94"/>
      <c r="G771" s="192"/>
      <c r="H771" s="3"/>
      <c r="I771" s="3"/>
      <c r="J771" s="3"/>
      <c r="K771" s="3"/>
      <c r="L771" s="93"/>
      <c r="M771" s="93"/>
      <c r="N771" s="93"/>
      <c r="O771" s="93"/>
      <c r="P771" s="93"/>
      <c r="Q771" s="95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</row>
    <row r="772" spans="1:31" ht="15.75" customHeight="1">
      <c r="A772" s="3"/>
      <c r="B772" s="3"/>
      <c r="C772" s="3"/>
      <c r="D772" s="3"/>
      <c r="E772" s="3"/>
      <c r="F772" s="94"/>
      <c r="G772" s="192"/>
      <c r="H772" s="3"/>
      <c r="I772" s="3"/>
      <c r="J772" s="3"/>
      <c r="K772" s="3"/>
      <c r="L772" s="93"/>
      <c r="M772" s="93"/>
      <c r="N772" s="93"/>
      <c r="O772" s="93"/>
      <c r="P772" s="93"/>
      <c r="Q772" s="95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</row>
    <row r="773" spans="1:31" ht="15.75" customHeight="1">
      <c r="A773" s="3"/>
      <c r="B773" s="3"/>
      <c r="C773" s="3"/>
      <c r="D773" s="3"/>
      <c r="E773" s="3"/>
      <c r="F773" s="94"/>
      <c r="G773" s="192"/>
      <c r="H773" s="3"/>
      <c r="I773" s="3"/>
      <c r="J773" s="3"/>
      <c r="K773" s="3"/>
      <c r="L773" s="93"/>
      <c r="M773" s="93"/>
      <c r="N773" s="93"/>
      <c r="O773" s="93"/>
      <c r="P773" s="93"/>
      <c r="Q773" s="95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</row>
    <row r="774" spans="1:31" ht="15.75" customHeight="1">
      <c r="A774" s="3"/>
      <c r="B774" s="3"/>
      <c r="C774" s="3"/>
      <c r="D774" s="3"/>
      <c r="E774" s="3"/>
      <c r="F774" s="94"/>
      <c r="G774" s="192"/>
      <c r="H774" s="3"/>
      <c r="I774" s="3"/>
      <c r="J774" s="3"/>
      <c r="K774" s="3"/>
      <c r="L774" s="93"/>
      <c r="M774" s="93"/>
      <c r="N774" s="93"/>
      <c r="O774" s="93"/>
      <c r="P774" s="93"/>
      <c r="Q774" s="95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</row>
    <row r="775" spans="1:31" ht="15.75" customHeight="1">
      <c r="A775" s="3"/>
      <c r="B775" s="3"/>
      <c r="C775" s="3"/>
      <c r="D775" s="3"/>
      <c r="E775" s="3"/>
      <c r="F775" s="94"/>
      <c r="G775" s="192"/>
      <c r="H775" s="3"/>
      <c r="I775" s="3"/>
      <c r="J775" s="3"/>
      <c r="K775" s="3"/>
      <c r="L775" s="93"/>
      <c r="M775" s="93"/>
      <c r="N775" s="93"/>
      <c r="O775" s="93"/>
      <c r="P775" s="93"/>
      <c r="Q775" s="95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</row>
    <row r="776" spans="1:31" ht="15.75" customHeight="1">
      <c r="A776" s="3"/>
      <c r="B776" s="3"/>
      <c r="C776" s="3"/>
      <c r="D776" s="3"/>
      <c r="E776" s="3"/>
      <c r="F776" s="94"/>
      <c r="G776" s="192"/>
      <c r="H776" s="3"/>
      <c r="I776" s="3"/>
      <c r="J776" s="3"/>
      <c r="K776" s="3"/>
      <c r="L776" s="93"/>
      <c r="M776" s="93"/>
      <c r="N776" s="93"/>
      <c r="O776" s="93"/>
      <c r="P776" s="93"/>
      <c r="Q776" s="95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</row>
    <row r="777" spans="1:31" ht="15.75" customHeight="1">
      <c r="A777" s="3"/>
      <c r="B777" s="3"/>
      <c r="C777" s="3"/>
      <c r="D777" s="3"/>
      <c r="E777" s="3"/>
      <c r="F777" s="94"/>
      <c r="G777" s="192"/>
      <c r="H777" s="3"/>
      <c r="I777" s="3"/>
      <c r="J777" s="3"/>
      <c r="K777" s="3"/>
      <c r="L777" s="93"/>
      <c r="M777" s="93"/>
      <c r="N777" s="93"/>
      <c r="O777" s="93"/>
      <c r="P777" s="93"/>
      <c r="Q777" s="95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</row>
    <row r="778" spans="1:31" ht="15.75" customHeight="1">
      <c r="A778" s="3"/>
      <c r="B778" s="3"/>
      <c r="C778" s="3"/>
      <c r="D778" s="3"/>
      <c r="E778" s="3"/>
      <c r="F778" s="94"/>
      <c r="G778" s="192"/>
      <c r="H778" s="3"/>
      <c r="I778" s="3"/>
      <c r="J778" s="3"/>
      <c r="K778" s="3"/>
      <c r="L778" s="93"/>
      <c r="M778" s="93"/>
      <c r="N778" s="93"/>
      <c r="O778" s="93"/>
      <c r="P778" s="93"/>
      <c r="Q778" s="95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</row>
    <row r="779" spans="1:31" ht="15.75" customHeight="1">
      <c r="A779" s="3"/>
      <c r="B779" s="3"/>
      <c r="C779" s="3"/>
      <c r="D779" s="3"/>
      <c r="E779" s="3"/>
      <c r="F779" s="94"/>
      <c r="G779" s="192"/>
      <c r="H779" s="3"/>
      <c r="I779" s="3"/>
      <c r="J779" s="3"/>
      <c r="K779" s="3"/>
      <c r="L779" s="93"/>
      <c r="M779" s="93"/>
      <c r="N779" s="93"/>
      <c r="O779" s="93"/>
      <c r="P779" s="93"/>
      <c r="Q779" s="95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</row>
    <row r="780" spans="1:31" ht="15.75" customHeight="1">
      <c r="A780" s="3"/>
      <c r="B780" s="3"/>
      <c r="C780" s="3"/>
      <c r="D780" s="3"/>
      <c r="E780" s="3"/>
      <c r="F780" s="94"/>
      <c r="G780" s="192"/>
      <c r="H780" s="3"/>
      <c r="I780" s="3"/>
      <c r="J780" s="3"/>
      <c r="K780" s="3"/>
      <c r="L780" s="93"/>
      <c r="M780" s="93"/>
      <c r="N780" s="93"/>
      <c r="O780" s="93"/>
      <c r="P780" s="93"/>
      <c r="Q780" s="95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</row>
    <row r="781" spans="1:31" ht="15.75" customHeight="1">
      <c r="A781" s="3"/>
      <c r="B781" s="3"/>
      <c r="C781" s="3"/>
      <c r="D781" s="3"/>
      <c r="E781" s="3"/>
      <c r="F781" s="94"/>
      <c r="G781" s="192"/>
      <c r="H781" s="3"/>
      <c r="I781" s="3"/>
      <c r="J781" s="3"/>
      <c r="K781" s="3"/>
      <c r="L781" s="93"/>
      <c r="M781" s="93"/>
      <c r="N781" s="93"/>
      <c r="O781" s="93"/>
      <c r="P781" s="93"/>
      <c r="Q781" s="95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</row>
    <row r="782" spans="1:31" ht="15.75" customHeight="1">
      <c r="A782" s="3"/>
      <c r="B782" s="3"/>
      <c r="C782" s="3"/>
      <c r="D782" s="3"/>
      <c r="E782" s="3"/>
      <c r="F782" s="94"/>
      <c r="G782" s="192"/>
      <c r="H782" s="3"/>
      <c r="I782" s="3"/>
      <c r="J782" s="3"/>
      <c r="K782" s="3"/>
      <c r="L782" s="93"/>
      <c r="M782" s="93"/>
      <c r="N782" s="93"/>
      <c r="O782" s="93"/>
      <c r="P782" s="93"/>
      <c r="Q782" s="95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</row>
    <row r="783" spans="1:31" ht="15.75" customHeight="1">
      <c r="A783" s="3"/>
      <c r="B783" s="3"/>
      <c r="C783" s="3"/>
      <c r="D783" s="3"/>
      <c r="E783" s="3"/>
      <c r="F783" s="94"/>
      <c r="G783" s="192"/>
      <c r="H783" s="3"/>
      <c r="I783" s="3"/>
      <c r="J783" s="3"/>
      <c r="K783" s="3"/>
      <c r="L783" s="93"/>
      <c r="M783" s="93"/>
      <c r="N783" s="93"/>
      <c r="O783" s="93"/>
      <c r="P783" s="93"/>
      <c r="Q783" s="95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</row>
    <row r="784" spans="1:31" ht="15.75" customHeight="1">
      <c r="A784" s="3"/>
      <c r="B784" s="3"/>
      <c r="C784" s="3"/>
      <c r="D784" s="3"/>
      <c r="E784" s="3"/>
      <c r="F784" s="94"/>
      <c r="G784" s="192"/>
      <c r="H784" s="3"/>
      <c r="I784" s="3"/>
      <c r="J784" s="3"/>
      <c r="K784" s="3"/>
      <c r="L784" s="93"/>
      <c r="M784" s="93"/>
      <c r="N784" s="93"/>
      <c r="O784" s="93"/>
      <c r="P784" s="93"/>
      <c r="Q784" s="95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</row>
    <row r="785" spans="1:31" ht="15.75" customHeight="1">
      <c r="A785" s="3"/>
      <c r="B785" s="3"/>
      <c r="C785" s="3"/>
      <c r="D785" s="3"/>
      <c r="E785" s="3"/>
      <c r="F785" s="94"/>
      <c r="G785" s="192"/>
      <c r="H785" s="3"/>
      <c r="I785" s="3"/>
      <c r="J785" s="3"/>
      <c r="K785" s="3"/>
      <c r="L785" s="93"/>
      <c r="M785" s="93"/>
      <c r="N785" s="93"/>
      <c r="O785" s="93"/>
      <c r="P785" s="93"/>
      <c r="Q785" s="95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</row>
    <row r="786" spans="1:31" ht="15.75" customHeight="1">
      <c r="A786" s="3"/>
      <c r="B786" s="3"/>
      <c r="C786" s="3"/>
      <c r="D786" s="3"/>
      <c r="E786" s="3"/>
      <c r="F786" s="94"/>
      <c r="G786" s="192"/>
      <c r="H786" s="3"/>
      <c r="I786" s="3"/>
      <c r="J786" s="3"/>
      <c r="K786" s="3"/>
      <c r="L786" s="93"/>
      <c r="M786" s="93"/>
      <c r="N786" s="93"/>
      <c r="O786" s="93"/>
      <c r="P786" s="93"/>
      <c r="Q786" s="95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</row>
    <row r="787" spans="1:31" ht="15.75" customHeight="1">
      <c r="A787" s="3"/>
      <c r="B787" s="3"/>
      <c r="C787" s="3"/>
      <c r="D787" s="3"/>
      <c r="E787" s="3"/>
      <c r="F787" s="94"/>
      <c r="G787" s="192"/>
      <c r="H787" s="3"/>
      <c r="I787" s="3"/>
      <c r="J787" s="3"/>
      <c r="K787" s="3"/>
      <c r="L787" s="93"/>
      <c r="M787" s="93"/>
      <c r="N787" s="93"/>
      <c r="O787" s="93"/>
      <c r="P787" s="93"/>
      <c r="Q787" s="95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</row>
    <row r="788" spans="1:31" ht="15.75" customHeight="1">
      <c r="A788" s="3"/>
      <c r="B788" s="3"/>
      <c r="C788" s="3"/>
      <c r="D788" s="3"/>
      <c r="E788" s="3"/>
      <c r="F788" s="94"/>
      <c r="G788" s="192"/>
      <c r="H788" s="3"/>
      <c r="I788" s="3"/>
      <c r="J788" s="3"/>
      <c r="K788" s="3"/>
      <c r="L788" s="93"/>
      <c r="M788" s="93"/>
      <c r="N788" s="93"/>
      <c r="O788" s="93"/>
      <c r="P788" s="93"/>
      <c r="Q788" s="95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</row>
    <row r="789" spans="1:31" ht="15.75" customHeight="1">
      <c r="A789" s="3"/>
      <c r="B789" s="3"/>
      <c r="C789" s="3"/>
      <c r="D789" s="3"/>
      <c r="E789" s="3"/>
      <c r="F789" s="94"/>
      <c r="G789" s="192"/>
      <c r="H789" s="3"/>
      <c r="I789" s="3"/>
      <c r="J789" s="3"/>
      <c r="K789" s="3"/>
      <c r="L789" s="93"/>
      <c r="M789" s="93"/>
      <c r="N789" s="93"/>
      <c r="O789" s="93"/>
      <c r="P789" s="93"/>
      <c r="Q789" s="95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</row>
    <row r="790" spans="1:31" ht="15.75" customHeight="1">
      <c r="A790" s="3"/>
      <c r="B790" s="3"/>
      <c r="C790" s="3"/>
      <c r="D790" s="3"/>
      <c r="E790" s="3"/>
      <c r="F790" s="94"/>
      <c r="G790" s="192"/>
      <c r="H790" s="3"/>
      <c r="I790" s="3"/>
      <c r="J790" s="3"/>
      <c r="K790" s="3"/>
      <c r="L790" s="93"/>
      <c r="M790" s="93"/>
      <c r="N790" s="93"/>
      <c r="O790" s="93"/>
      <c r="P790" s="93"/>
      <c r="Q790" s="95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</row>
    <row r="791" spans="1:31" ht="15.75" customHeight="1">
      <c r="A791" s="3"/>
      <c r="B791" s="3"/>
      <c r="C791" s="3"/>
      <c r="D791" s="3"/>
      <c r="E791" s="3"/>
      <c r="F791" s="94"/>
      <c r="G791" s="192"/>
      <c r="H791" s="3"/>
      <c r="I791" s="3"/>
      <c r="J791" s="3"/>
      <c r="K791" s="3"/>
      <c r="L791" s="93"/>
      <c r="M791" s="93"/>
      <c r="N791" s="93"/>
      <c r="O791" s="93"/>
      <c r="P791" s="93"/>
      <c r="Q791" s="95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</row>
    <row r="792" spans="1:31" ht="15.75" customHeight="1">
      <c r="A792" s="3"/>
      <c r="B792" s="3"/>
      <c r="C792" s="3"/>
      <c r="D792" s="3"/>
      <c r="E792" s="3"/>
      <c r="F792" s="94"/>
      <c r="G792" s="192"/>
      <c r="H792" s="3"/>
      <c r="I792" s="3"/>
      <c r="J792" s="3"/>
      <c r="K792" s="3"/>
      <c r="L792" s="93"/>
      <c r="M792" s="93"/>
      <c r="N792" s="93"/>
      <c r="O792" s="93"/>
      <c r="P792" s="93"/>
      <c r="Q792" s="95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</row>
    <row r="793" spans="1:31" ht="15.75" customHeight="1">
      <c r="A793" s="3"/>
      <c r="B793" s="3"/>
      <c r="C793" s="3"/>
      <c r="D793" s="3"/>
      <c r="E793" s="3"/>
      <c r="F793" s="94"/>
      <c r="G793" s="192"/>
      <c r="H793" s="3"/>
      <c r="I793" s="3"/>
      <c r="J793" s="3"/>
      <c r="K793" s="3"/>
      <c r="L793" s="93"/>
      <c r="M793" s="93"/>
      <c r="N793" s="93"/>
      <c r="O793" s="93"/>
      <c r="P793" s="93"/>
      <c r="Q793" s="95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</row>
    <row r="794" spans="1:31" ht="15.75" customHeight="1">
      <c r="A794" s="3"/>
      <c r="B794" s="3"/>
      <c r="C794" s="3"/>
      <c r="D794" s="3"/>
      <c r="E794" s="3"/>
      <c r="F794" s="94"/>
      <c r="G794" s="192"/>
      <c r="H794" s="3"/>
      <c r="I794" s="3"/>
      <c r="J794" s="3"/>
      <c r="K794" s="3"/>
      <c r="L794" s="93"/>
      <c r="M794" s="93"/>
      <c r="N794" s="93"/>
      <c r="O794" s="93"/>
      <c r="P794" s="93"/>
      <c r="Q794" s="95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</row>
    <row r="795" spans="1:31" ht="15.75" customHeight="1">
      <c r="A795" s="3"/>
      <c r="B795" s="3"/>
      <c r="C795" s="3"/>
      <c r="D795" s="3"/>
      <c r="E795" s="3"/>
      <c r="F795" s="94"/>
      <c r="G795" s="192"/>
      <c r="H795" s="3"/>
      <c r="I795" s="3"/>
      <c r="J795" s="3"/>
      <c r="K795" s="3"/>
      <c r="L795" s="93"/>
      <c r="M795" s="93"/>
      <c r="N795" s="93"/>
      <c r="O795" s="93"/>
      <c r="P795" s="93"/>
      <c r="Q795" s="95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</row>
    <row r="796" spans="1:31" ht="15.75" customHeight="1">
      <c r="A796" s="3"/>
      <c r="B796" s="3"/>
      <c r="C796" s="3"/>
      <c r="D796" s="3"/>
      <c r="E796" s="3"/>
      <c r="F796" s="94"/>
      <c r="G796" s="192"/>
      <c r="H796" s="3"/>
      <c r="I796" s="3"/>
      <c r="J796" s="3"/>
      <c r="K796" s="3"/>
      <c r="L796" s="93"/>
      <c r="M796" s="93"/>
      <c r="N796" s="93"/>
      <c r="O796" s="93"/>
      <c r="P796" s="93"/>
      <c r="Q796" s="95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</row>
    <row r="797" spans="1:31" ht="15.75" customHeight="1">
      <c r="A797" s="3"/>
      <c r="B797" s="3"/>
      <c r="C797" s="3"/>
      <c r="D797" s="3"/>
      <c r="E797" s="3"/>
      <c r="F797" s="94"/>
      <c r="G797" s="192"/>
      <c r="H797" s="3"/>
      <c r="I797" s="3"/>
      <c r="J797" s="3"/>
      <c r="K797" s="3"/>
      <c r="L797" s="93"/>
      <c r="M797" s="93"/>
      <c r="N797" s="93"/>
      <c r="O797" s="93"/>
      <c r="P797" s="93"/>
      <c r="Q797" s="95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</row>
    <row r="798" spans="1:31" ht="15.75" customHeight="1">
      <c r="A798" s="3"/>
      <c r="B798" s="3"/>
      <c r="C798" s="3"/>
      <c r="D798" s="3"/>
      <c r="E798" s="3"/>
      <c r="F798" s="94"/>
      <c r="G798" s="192"/>
      <c r="H798" s="3"/>
      <c r="I798" s="3"/>
      <c r="J798" s="3"/>
      <c r="K798" s="3"/>
      <c r="L798" s="93"/>
      <c r="M798" s="93"/>
      <c r="N798" s="93"/>
      <c r="O798" s="93"/>
      <c r="P798" s="93"/>
      <c r="Q798" s="95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</row>
    <row r="799" spans="1:31" ht="15.75" customHeight="1">
      <c r="A799" s="3"/>
      <c r="B799" s="3"/>
      <c r="C799" s="3"/>
      <c r="D799" s="3"/>
      <c r="E799" s="3"/>
      <c r="F799" s="94"/>
      <c r="G799" s="192"/>
      <c r="H799" s="3"/>
      <c r="I799" s="3"/>
      <c r="J799" s="3"/>
      <c r="K799" s="3"/>
      <c r="L799" s="93"/>
      <c r="M799" s="93"/>
      <c r="N799" s="93"/>
      <c r="O799" s="93"/>
      <c r="P799" s="93"/>
      <c r="Q799" s="95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</row>
    <row r="800" spans="1:31" ht="15.75" customHeight="1">
      <c r="A800" s="3"/>
      <c r="B800" s="3"/>
      <c r="C800" s="3"/>
      <c r="D800" s="3"/>
      <c r="E800" s="3"/>
      <c r="F800" s="94"/>
      <c r="G800" s="192"/>
      <c r="H800" s="3"/>
      <c r="I800" s="3"/>
      <c r="J800" s="3"/>
      <c r="K800" s="3"/>
      <c r="L800" s="93"/>
      <c r="M800" s="93"/>
      <c r="N800" s="93"/>
      <c r="O800" s="93"/>
      <c r="P800" s="93"/>
      <c r="Q800" s="95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</row>
    <row r="801" spans="1:31" ht="15.75" customHeight="1">
      <c r="A801" s="3"/>
      <c r="B801" s="3"/>
      <c r="C801" s="3"/>
      <c r="D801" s="3"/>
      <c r="E801" s="3"/>
      <c r="F801" s="94"/>
      <c r="G801" s="192"/>
      <c r="H801" s="3"/>
      <c r="I801" s="3"/>
      <c r="J801" s="3"/>
      <c r="K801" s="3"/>
      <c r="L801" s="93"/>
      <c r="M801" s="93"/>
      <c r="N801" s="93"/>
      <c r="O801" s="93"/>
      <c r="P801" s="93"/>
      <c r="Q801" s="95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</row>
    <row r="802" spans="1:31" ht="15.75" customHeight="1">
      <c r="A802" s="3"/>
      <c r="B802" s="3"/>
      <c r="C802" s="3"/>
      <c r="D802" s="3"/>
      <c r="E802" s="3"/>
      <c r="F802" s="94"/>
      <c r="G802" s="192"/>
      <c r="H802" s="3"/>
      <c r="I802" s="3"/>
      <c r="J802" s="3"/>
      <c r="K802" s="3"/>
      <c r="L802" s="93"/>
      <c r="M802" s="93"/>
      <c r="N802" s="93"/>
      <c r="O802" s="93"/>
      <c r="P802" s="93"/>
      <c r="Q802" s="95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</row>
    <row r="803" spans="1:31" ht="15.75" customHeight="1">
      <c r="A803" s="3"/>
      <c r="B803" s="3"/>
      <c r="C803" s="3"/>
      <c r="D803" s="3"/>
      <c r="E803" s="3"/>
      <c r="F803" s="94"/>
      <c r="G803" s="192"/>
      <c r="H803" s="3"/>
      <c r="I803" s="3"/>
      <c r="J803" s="3"/>
      <c r="K803" s="3"/>
      <c r="L803" s="93"/>
      <c r="M803" s="93"/>
      <c r="N803" s="93"/>
      <c r="O803" s="93"/>
      <c r="P803" s="93"/>
      <c r="Q803" s="95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</row>
    <row r="804" spans="1:31" ht="15.75" customHeight="1">
      <c r="A804" s="3"/>
      <c r="B804" s="3"/>
      <c r="C804" s="3"/>
      <c r="D804" s="3"/>
      <c r="E804" s="3"/>
      <c r="F804" s="94"/>
      <c r="G804" s="192"/>
      <c r="H804" s="3"/>
      <c r="I804" s="3"/>
      <c r="J804" s="3"/>
      <c r="K804" s="3"/>
      <c r="L804" s="93"/>
      <c r="M804" s="93"/>
      <c r="N804" s="93"/>
      <c r="O804" s="93"/>
      <c r="P804" s="93"/>
      <c r="Q804" s="95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</row>
    <row r="805" spans="1:31" ht="15.75" customHeight="1">
      <c r="A805" s="3"/>
      <c r="B805" s="3"/>
      <c r="C805" s="3"/>
      <c r="D805" s="3"/>
      <c r="E805" s="3"/>
      <c r="F805" s="94"/>
      <c r="G805" s="192"/>
      <c r="H805" s="3"/>
      <c r="I805" s="3"/>
      <c r="J805" s="3"/>
      <c r="K805" s="3"/>
      <c r="L805" s="93"/>
      <c r="M805" s="93"/>
      <c r="N805" s="93"/>
      <c r="O805" s="93"/>
      <c r="P805" s="93"/>
      <c r="Q805" s="95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</row>
    <row r="806" spans="1:31" ht="15.75" customHeight="1">
      <c r="A806" s="3"/>
      <c r="B806" s="3"/>
      <c r="C806" s="3"/>
      <c r="D806" s="3"/>
      <c r="E806" s="3"/>
      <c r="F806" s="94"/>
      <c r="G806" s="192"/>
      <c r="H806" s="3"/>
      <c r="I806" s="3"/>
      <c r="J806" s="3"/>
      <c r="K806" s="3"/>
      <c r="L806" s="93"/>
      <c r="M806" s="93"/>
      <c r="N806" s="93"/>
      <c r="O806" s="93"/>
      <c r="P806" s="93"/>
      <c r="Q806" s="95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</row>
    <row r="807" spans="1:31" ht="15.75" customHeight="1">
      <c r="A807" s="3"/>
      <c r="B807" s="3"/>
      <c r="C807" s="3"/>
      <c r="D807" s="3"/>
      <c r="E807" s="3"/>
      <c r="F807" s="94"/>
      <c r="G807" s="192"/>
      <c r="H807" s="3"/>
      <c r="I807" s="3"/>
      <c r="J807" s="3"/>
      <c r="K807" s="3"/>
      <c r="L807" s="93"/>
      <c r="M807" s="93"/>
      <c r="N807" s="93"/>
      <c r="O807" s="93"/>
      <c r="P807" s="93"/>
      <c r="Q807" s="95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</row>
    <row r="808" spans="1:31" ht="15.75" customHeight="1">
      <c r="A808" s="3"/>
      <c r="B808" s="3"/>
      <c r="C808" s="3"/>
      <c r="D808" s="3"/>
      <c r="E808" s="3"/>
      <c r="F808" s="94"/>
      <c r="G808" s="192"/>
      <c r="H808" s="3"/>
      <c r="I808" s="3"/>
      <c r="J808" s="3"/>
      <c r="K808" s="3"/>
      <c r="L808" s="93"/>
      <c r="M808" s="93"/>
      <c r="N808" s="93"/>
      <c r="O808" s="93"/>
      <c r="P808" s="93"/>
      <c r="Q808" s="95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</row>
    <row r="809" spans="1:31" ht="15.75" customHeight="1">
      <c r="A809" s="3"/>
      <c r="B809" s="3"/>
      <c r="C809" s="3"/>
      <c r="D809" s="3"/>
      <c r="E809" s="3"/>
      <c r="F809" s="94"/>
      <c r="G809" s="192"/>
      <c r="H809" s="3"/>
      <c r="I809" s="3"/>
      <c r="J809" s="3"/>
      <c r="K809" s="3"/>
      <c r="L809" s="93"/>
      <c r="M809" s="93"/>
      <c r="N809" s="93"/>
      <c r="O809" s="93"/>
      <c r="P809" s="93"/>
      <c r="Q809" s="95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</row>
    <row r="810" spans="1:31" ht="15.75" customHeight="1">
      <c r="A810" s="3"/>
      <c r="B810" s="3"/>
      <c r="C810" s="3"/>
      <c r="D810" s="3"/>
      <c r="E810" s="3"/>
      <c r="F810" s="94"/>
      <c r="G810" s="192"/>
      <c r="H810" s="3"/>
      <c r="I810" s="3"/>
      <c r="J810" s="3"/>
      <c r="K810" s="3"/>
      <c r="L810" s="93"/>
      <c r="M810" s="93"/>
      <c r="N810" s="93"/>
      <c r="O810" s="93"/>
      <c r="P810" s="93"/>
      <c r="Q810" s="95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</row>
    <row r="811" spans="1:31" ht="15.75" customHeight="1">
      <c r="A811" s="3"/>
      <c r="B811" s="3"/>
      <c r="C811" s="3"/>
      <c r="D811" s="3"/>
      <c r="E811" s="3"/>
      <c r="F811" s="94"/>
      <c r="G811" s="192"/>
      <c r="H811" s="3"/>
      <c r="I811" s="3"/>
      <c r="J811" s="3"/>
      <c r="K811" s="3"/>
      <c r="L811" s="93"/>
      <c r="M811" s="93"/>
      <c r="N811" s="93"/>
      <c r="O811" s="93"/>
      <c r="P811" s="93"/>
      <c r="Q811" s="95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</row>
    <row r="812" spans="1:31" ht="15.75" customHeight="1">
      <c r="A812" s="3"/>
      <c r="B812" s="3"/>
      <c r="C812" s="3"/>
      <c r="D812" s="3"/>
      <c r="E812" s="3"/>
      <c r="F812" s="94"/>
      <c r="G812" s="192"/>
      <c r="H812" s="3"/>
      <c r="I812" s="3"/>
      <c r="J812" s="3"/>
      <c r="K812" s="3"/>
      <c r="L812" s="93"/>
      <c r="M812" s="93"/>
      <c r="N812" s="93"/>
      <c r="O812" s="93"/>
      <c r="P812" s="93"/>
      <c r="Q812" s="95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</row>
    <row r="813" spans="1:31" ht="15.75" customHeight="1">
      <c r="A813" s="3"/>
      <c r="B813" s="3"/>
      <c r="C813" s="3"/>
      <c r="D813" s="3"/>
      <c r="E813" s="3"/>
      <c r="F813" s="94"/>
      <c r="G813" s="192"/>
      <c r="H813" s="3"/>
      <c r="I813" s="3"/>
      <c r="J813" s="3"/>
      <c r="K813" s="3"/>
      <c r="L813" s="93"/>
      <c r="M813" s="93"/>
      <c r="N813" s="93"/>
      <c r="O813" s="93"/>
      <c r="P813" s="93"/>
      <c r="Q813" s="95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</row>
    <row r="814" spans="1:31" ht="15.75" customHeight="1">
      <c r="A814" s="3"/>
      <c r="B814" s="3"/>
      <c r="C814" s="3"/>
      <c r="D814" s="3"/>
      <c r="E814" s="3"/>
      <c r="F814" s="94"/>
      <c r="G814" s="192"/>
      <c r="H814" s="3"/>
      <c r="I814" s="3"/>
      <c r="J814" s="3"/>
      <c r="K814" s="3"/>
      <c r="L814" s="93"/>
      <c r="M814" s="93"/>
      <c r="N814" s="93"/>
      <c r="O814" s="93"/>
      <c r="P814" s="93"/>
      <c r="Q814" s="95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</row>
    <row r="815" spans="1:31" ht="15.75" customHeight="1">
      <c r="A815" s="3"/>
      <c r="B815" s="3"/>
      <c r="C815" s="3"/>
      <c r="D815" s="3"/>
      <c r="E815" s="3"/>
      <c r="F815" s="94"/>
      <c r="G815" s="192"/>
      <c r="H815" s="3"/>
      <c r="I815" s="3"/>
      <c r="J815" s="3"/>
      <c r="K815" s="3"/>
      <c r="L815" s="93"/>
      <c r="M815" s="93"/>
      <c r="N815" s="93"/>
      <c r="O815" s="93"/>
      <c r="P815" s="93"/>
      <c r="Q815" s="95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</row>
    <row r="816" spans="1:31" ht="15.75" customHeight="1">
      <c r="A816" s="3"/>
      <c r="B816" s="3"/>
      <c r="C816" s="3"/>
      <c r="D816" s="3"/>
      <c r="E816" s="3"/>
      <c r="F816" s="94"/>
      <c r="G816" s="192"/>
      <c r="H816" s="3"/>
      <c r="I816" s="3"/>
      <c r="J816" s="3"/>
      <c r="K816" s="3"/>
      <c r="L816" s="93"/>
      <c r="M816" s="93"/>
      <c r="N816" s="93"/>
      <c r="O816" s="93"/>
      <c r="P816" s="93"/>
      <c r="Q816" s="95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</row>
    <row r="817" spans="1:31" ht="15.75" customHeight="1">
      <c r="A817" s="3"/>
      <c r="B817" s="3"/>
      <c r="C817" s="3"/>
      <c r="D817" s="3"/>
      <c r="E817" s="3"/>
      <c r="F817" s="94"/>
      <c r="G817" s="192"/>
      <c r="H817" s="3"/>
      <c r="I817" s="3"/>
      <c r="J817" s="3"/>
      <c r="K817" s="3"/>
      <c r="L817" s="93"/>
      <c r="M817" s="93"/>
      <c r="N817" s="93"/>
      <c r="O817" s="93"/>
      <c r="P817" s="93"/>
      <c r="Q817" s="95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</row>
    <row r="818" spans="1:31" ht="15.75" customHeight="1">
      <c r="A818" s="3"/>
      <c r="B818" s="3"/>
      <c r="C818" s="3"/>
      <c r="D818" s="3"/>
      <c r="E818" s="3"/>
      <c r="F818" s="94"/>
      <c r="G818" s="192"/>
      <c r="H818" s="3"/>
      <c r="I818" s="3"/>
      <c r="J818" s="3"/>
      <c r="K818" s="3"/>
      <c r="L818" s="93"/>
      <c r="M818" s="93"/>
      <c r="N818" s="93"/>
      <c r="O818" s="93"/>
      <c r="P818" s="93"/>
      <c r="Q818" s="95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</row>
    <row r="819" spans="1:31" ht="15.75" customHeight="1">
      <c r="A819" s="3"/>
      <c r="B819" s="3"/>
      <c r="C819" s="3"/>
      <c r="D819" s="3"/>
      <c r="E819" s="3"/>
      <c r="F819" s="94"/>
      <c r="G819" s="192"/>
      <c r="H819" s="3"/>
      <c r="I819" s="3"/>
      <c r="J819" s="3"/>
      <c r="K819" s="3"/>
      <c r="L819" s="93"/>
      <c r="M819" s="93"/>
      <c r="N819" s="93"/>
      <c r="O819" s="93"/>
      <c r="P819" s="93"/>
      <c r="Q819" s="95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</row>
    <row r="820" spans="1:31" ht="15.75" customHeight="1">
      <c r="A820" s="3"/>
      <c r="B820" s="3"/>
      <c r="C820" s="3"/>
      <c r="D820" s="3"/>
      <c r="E820" s="3"/>
      <c r="F820" s="94"/>
      <c r="G820" s="192"/>
      <c r="H820" s="3"/>
      <c r="I820" s="3"/>
      <c r="J820" s="3"/>
      <c r="K820" s="3"/>
      <c r="L820" s="93"/>
      <c r="M820" s="93"/>
      <c r="N820" s="93"/>
      <c r="O820" s="93"/>
      <c r="P820" s="93"/>
      <c r="Q820" s="95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</row>
    <row r="821" spans="1:31" ht="15.75" customHeight="1">
      <c r="A821" s="3"/>
      <c r="B821" s="3"/>
      <c r="C821" s="3"/>
      <c r="D821" s="3"/>
      <c r="E821" s="3"/>
      <c r="F821" s="94"/>
      <c r="G821" s="192"/>
      <c r="H821" s="3"/>
      <c r="I821" s="3"/>
      <c r="J821" s="3"/>
      <c r="K821" s="3"/>
      <c r="L821" s="93"/>
      <c r="M821" s="93"/>
      <c r="N821" s="93"/>
      <c r="O821" s="93"/>
      <c r="P821" s="93"/>
      <c r="Q821" s="95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</row>
    <row r="822" spans="1:31" ht="15.75" customHeight="1">
      <c r="A822" s="3"/>
      <c r="B822" s="3"/>
      <c r="C822" s="3"/>
      <c r="D822" s="3"/>
      <c r="E822" s="3"/>
      <c r="F822" s="94"/>
      <c r="G822" s="192"/>
      <c r="H822" s="3"/>
      <c r="I822" s="3"/>
      <c r="J822" s="3"/>
      <c r="K822" s="3"/>
      <c r="L822" s="93"/>
      <c r="M822" s="93"/>
      <c r="N822" s="93"/>
      <c r="O822" s="93"/>
      <c r="P822" s="93"/>
      <c r="Q822" s="95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</row>
    <row r="823" spans="1:31" ht="15.75" customHeight="1">
      <c r="A823" s="3"/>
      <c r="B823" s="3"/>
      <c r="C823" s="3"/>
      <c r="D823" s="3"/>
      <c r="E823" s="3"/>
      <c r="F823" s="94"/>
      <c r="G823" s="192"/>
      <c r="H823" s="3"/>
      <c r="I823" s="3"/>
      <c r="J823" s="3"/>
      <c r="K823" s="3"/>
      <c r="L823" s="93"/>
      <c r="M823" s="93"/>
      <c r="N823" s="93"/>
      <c r="O823" s="93"/>
      <c r="P823" s="93"/>
      <c r="Q823" s="95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</row>
    <row r="824" spans="1:31" ht="15.75" customHeight="1">
      <c r="A824" s="3"/>
      <c r="B824" s="3"/>
      <c r="C824" s="3"/>
      <c r="D824" s="3"/>
      <c r="E824" s="3"/>
      <c r="F824" s="94"/>
      <c r="G824" s="192"/>
      <c r="H824" s="3"/>
      <c r="I824" s="3"/>
      <c r="J824" s="3"/>
      <c r="K824" s="3"/>
      <c r="L824" s="93"/>
      <c r="M824" s="93"/>
      <c r="N824" s="93"/>
      <c r="O824" s="93"/>
      <c r="P824" s="93"/>
      <c r="Q824" s="95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</row>
    <row r="825" spans="1:31" ht="15.75" customHeight="1">
      <c r="A825" s="3"/>
      <c r="B825" s="3"/>
      <c r="C825" s="3"/>
      <c r="D825" s="3"/>
      <c r="E825" s="3"/>
      <c r="F825" s="94"/>
      <c r="G825" s="192"/>
      <c r="H825" s="3"/>
      <c r="I825" s="3"/>
      <c r="J825" s="3"/>
      <c r="K825" s="3"/>
      <c r="L825" s="93"/>
      <c r="M825" s="93"/>
      <c r="N825" s="93"/>
      <c r="O825" s="93"/>
      <c r="P825" s="93"/>
      <c r="Q825" s="95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</row>
    <row r="826" spans="1:31" ht="15.75" customHeight="1">
      <c r="A826" s="3"/>
      <c r="B826" s="3"/>
      <c r="C826" s="3"/>
      <c r="D826" s="3"/>
      <c r="E826" s="3"/>
      <c r="F826" s="94"/>
      <c r="G826" s="192"/>
      <c r="H826" s="3"/>
      <c r="I826" s="3"/>
      <c r="J826" s="3"/>
      <c r="K826" s="3"/>
      <c r="L826" s="93"/>
      <c r="M826" s="93"/>
      <c r="N826" s="93"/>
      <c r="O826" s="93"/>
      <c r="P826" s="93"/>
      <c r="Q826" s="95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</row>
    <row r="827" spans="1:31" ht="15.75" customHeight="1">
      <c r="A827" s="3"/>
      <c r="B827" s="3"/>
      <c r="C827" s="3"/>
      <c r="D827" s="3"/>
      <c r="E827" s="3"/>
      <c r="F827" s="94"/>
      <c r="G827" s="192"/>
      <c r="H827" s="3"/>
      <c r="I827" s="3"/>
      <c r="J827" s="3"/>
      <c r="K827" s="3"/>
      <c r="L827" s="93"/>
      <c r="M827" s="93"/>
      <c r="N827" s="93"/>
      <c r="O827" s="93"/>
      <c r="P827" s="93"/>
      <c r="Q827" s="95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</row>
    <row r="828" spans="1:31" ht="15.75" customHeight="1">
      <c r="A828" s="3"/>
      <c r="B828" s="3"/>
      <c r="C828" s="3"/>
      <c r="D828" s="3"/>
      <c r="E828" s="3"/>
      <c r="F828" s="94"/>
      <c r="G828" s="192"/>
      <c r="H828" s="3"/>
      <c r="I828" s="3"/>
      <c r="J828" s="3"/>
      <c r="K828" s="3"/>
      <c r="L828" s="93"/>
      <c r="M828" s="93"/>
      <c r="N828" s="93"/>
      <c r="O828" s="93"/>
      <c r="P828" s="93"/>
      <c r="Q828" s="95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</row>
    <row r="829" spans="1:31" ht="15.75" customHeight="1">
      <c r="A829" s="3"/>
      <c r="B829" s="3"/>
      <c r="C829" s="3"/>
      <c r="D829" s="3"/>
      <c r="E829" s="3"/>
      <c r="F829" s="94"/>
      <c r="G829" s="192"/>
      <c r="H829" s="3"/>
      <c r="I829" s="3"/>
      <c r="J829" s="3"/>
      <c r="K829" s="3"/>
      <c r="L829" s="93"/>
      <c r="M829" s="93"/>
      <c r="N829" s="93"/>
      <c r="O829" s="93"/>
      <c r="P829" s="93"/>
      <c r="Q829" s="95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</row>
    <row r="830" spans="1:31" ht="15.75" customHeight="1">
      <c r="A830" s="3"/>
      <c r="B830" s="3"/>
      <c r="C830" s="3"/>
      <c r="D830" s="3"/>
      <c r="E830" s="3"/>
      <c r="F830" s="94"/>
      <c r="G830" s="192"/>
      <c r="H830" s="3"/>
      <c r="I830" s="3"/>
      <c r="J830" s="3"/>
      <c r="K830" s="3"/>
      <c r="L830" s="93"/>
      <c r="M830" s="93"/>
      <c r="N830" s="93"/>
      <c r="O830" s="93"/>
      <c r="P830" s="93"/>
      <c r="Q830" s="95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</row>
    <row r="831" spans="1:31" ht="15.75" customHeight="1">
      <c r="A831" s="3"/>
      <c r="B831" s="3"/>
      <c r="C831" s="3"/>
      <c r="D831" s="3"/>
      <c r="E831" s="3"/>
      <c r="F831" s="94"/>
      <c r="G831" s="192"/>
      <c r="H831" s="3"/>
      <c r="I831" s="3"/>
      <c r="J831" s="3"/>
      <c r="K831" s="3"/>
      <c r="L831" s="93"/>
      <c r="M831" s="93"/>
      <c r="N831" s="93"/>
      <c r="O831" s="93"/>
      <c r="P831" s="93"/>
      <c r="Q831" s="95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</row>
    <row r="832" spans="1:31" ht="15.75" customHeight="1">
      <c r="A832" s="3"/>
      <c r="B832" s="3"/>
      <c r="C832" s="3"/>
      <c r="D832" s="3"/>
      <c r="E832" s="3"/>
      <c r="F832" s="94"/>
      <c r="G832" s="192"/>
      <c r="H832" s="3"/>
      <c r="I832" s="3"/>
      <c r="J832" s="3"/>
      <c r="K832" s="3"/>
      <c r="L832" s="93"/>
      <c r="M832" s="93"/>
      <c r="N832" s="93"/>
      <c r="O832" s="93"/>
      <c r="P832" s="93"/>
      <c r="Q832" s="95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</row>
    <row r="833" spans="1:31" ht="15.75" customHeight="1">
      <c r="A833" s="3"/>
      <c r="B833" s="3"/>
      <c r="C833" s="3"/>
      <c r="D833" s="3"/>
      <c r="E833" s="3"/>
      <c r="F833" s="94"/>
      <c r="G833" s="192"/>
      <c r="H833" s="3"/>
      <c r="I833" s="3"/>
      <c r="J833" s="3"/>
      <c r="K833" s="3"/>
      <c r="L833" s="93"/>
      <c r="M833" s="93"/>
      <c r="N833" s="93"/>
      <c r="O833" s="93"/>
      <c r="P833" s="93"/>
      <c r="Q833" s="95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</row>
    <row r="834" spans="1:31" ht="15.75" customHeight="1">
      <c r="A834" s="3"/>
      <c r="B834" s="3"/>
      <c r="C834" s="3"/>
      <c r="D834" s="3"/>
      <c r="E834" s="3"/>
      <c r="F834" s="94"/>
      <c r="G834" s="192"/>
      <c r="H834" s="3"/>
      <c r="I834" s="3"/>
      <c r="J834" s="3"/>
      <c r="K834" s="3"/>
      <c r="L834" s="93"/>
      <c r="M834" s="93"/>
      <c r="N834" s="93"/>
      <c r="O834" s="93"/>
      <c r="P834" s="93"/>
      <c r="Q834" s="95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</row>
    <row r="835" spans="1:31" ht="15.75" customHeight="1">
      <c r="A835" s="3"/>
      <c r="B835" s="3"/>
      <c r="C835" s="3"/>
      <c r="D835" s="3"/>
      <c r="E835" s="3"/>
      <c r="F835" s="94"/>
      <c r="G835" s="192"/>
      <c r="H835" s="3"/>
      <c r="I835" s="3"/>
      <c r="J835" s="3"/>
      <c r="K835" s="3"/>
      <c r="L835" s="93"/>
      <c r="M835" s="93"/>
      <c r="N835" s="93"/>
      <c r="O835" s="93"/>
      <c r="P835" s="93"/>
      <c r="Q835" s="95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</row>
    <row r="836" spans="1:31" ht="15.75" customHeight="1">
      <c r="A836" s="3"/>
      <c r="B836" s="3"/>
      <c r="C836" s="3"/>
      <c r="D836" s="3"/>
      <c r="E836" s="3"/>
      <c r="F836" s="94"/>
      <c r="G836" s="192"/>
      <c r="H836" s="3"/>
      <c r="I836" s="3"/>
      <c r="J836" s="3"/>
      <c r="K836" s="3"/>
      <c r="L836" s="93"/>
      <c r="M836" s="93"/>
      <c r="N836" s="93"/>
      <c r="O836" s="93"/>
      <c r="P836" s="93"/>
      <c r="Q836" s="95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</row>
    <row r="837" spans="1:31" ht="15.75" customHeight="1">
      <c r="A837" s="3"/>
      <c r="B837" s="3"/>
      <c r="C837" s="3"/>
      <c r="D837" s="3"/>
      <c r="E837" s="3"/>
      <c r="F837" s="94"/>
      <c r="G837" s="192"/>
      <c r="H837" s="3"/>
      <c r="I837" s="3"/>
      <c r="J837" s="3"/>
      <c r="K837" s="3"/>
      <c r="L837" s="93"/>
      <c r="M837" s="93"/>
      <c r="N837" s="93"/>
      <c r="O837" s="93"/>
      <c r="P837" s="93"/>
      <c r="Q837" s="95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</row>
    <row r="838" spans="1:31" ht="15.75" customHeight="1">
      <c r="A838" s="3"/>
      <c r="B838" s="3"/>
      <c r="C838" s="3"/>
      <c r="D838" s="3"/>
      <c r="E838" s="3"/>
      <c r="F838" s="94"/>
      <c r="G838" s="192"/>
      <c r="H838" s="3"/>
      <c r="I838" s="3"/>
      <c r="J838" s="3"/>
      <c r="K838" s="3"/>
      <c r="L838" s="93"/>
      <c r="M838" s="93"/>
      <c r="N838" s="93"/>
      <c r="O838" s="93"/>
      <c r="P838" s="93"/>
      <c r="Q838" s="95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</row>
    <row r="839" spans="1:31" ht="15.75" customHeight="1">
      <c r="A839" s="3"/>
      <c r="B839" s="3"/>
      <c r="C839" s="3"/>
      <c r="D839" s="3"/>
      <c r="E839" s="3"/>
      <c r="F839" s="94"/>
      <c r="G839" s="192"/>
      <c r="H839" s="3"/>
      <c r="I839" s="3"/>
      <c r="J839" s="3"/>
      <c r="K839" s="3"/>
      <c r="L839" s="93"/>
      <c r="M839" s="93"/>
      <c r="N839" s="93"/>
      <c r="O839" s="93"/>
      <c r="P839" s="93"/>
      <c r="Q839" s="95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</row>
    <row r="840" spans="1:31" ht="15.75" customHeight="1">
      <c r="A840" s="3"/>
      <c r="B840" s="3"/>
      <c r="C840" s="3"/>
      <c r="D840" s="3"/>
      <c r="E840" s="3"/>
      <c r="F840" s="94"/>
      <c r="G840" s="192"/>
      <c r="H840" s="3"/>
      <c r="I840" s="3"/>
      <c r="J840" s="3"/>
      <c r="K840" s="3"/>
      <c r="L840" s="93"/>
      <c r="M840" s="93"/>
      <c r="N840" s="93"/>
      <c r="O840" s="93"/>
      <c r="P840" s="93"/>
      <c r="Q840" s="95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</row>
    <row r="841" spans="1:31" ht="15.75" customHeight="1">
      <c r="A841" s="3"/>
      <c r="B841" s="3"/>
      <c r="C841" s="3"/>
      <c r="D841" s="3"/>
      <c r="E841" s="3"/>
      <c r="F841" s="94"/>
      <c r="G841" s="192"/>
      <c r="H841" s="3"/>
      <c r="I841" s="3"/>
      <c r="J841" s="3"/>
      <c r="K841" s="3"/>
      <c r="L841" s="93"/>
      <c r="M841" s="93"/>
      <c r="N841" s="93"/>
      <c r="O841" s="93"/>
      <c r="P841" s="93"/>
      <c r="Q841" s="95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</row>
    <row r="842" spans="1:31" ht="15.75" customHeight="1">
      <c r="A842" s="3"/>
      <c r="B842" s="3"/>
      <c r="C842" s="3"/>
      <c r="D842" s="3"/>
      <c r="E842" s="3"/>
      <c r="F842" s="94"/>
      <c r="G842" s="192"/>
      <c r="H842" s="3"/>
      <c r="I842" s="3"/>
      <c r="J842" s="3"/>
      <c r="K842" s="3"/>
      <c r="L842" s="93"/>
      <c r="M842" s="93"/>
      <c r="N842" s="93"/>
      <c r="O842" s="93"/>
      <c r="P842" s="93"/>
      <c r="Q842" s="95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</row>
    <row r="843" spans="1:31" ht="15.75" customHeight="1">
      <c r="A843" s="3"/>
      <c r="B843" s="3"/>
      <c r="C843" s="3"/>
      <c r="D843" s="3"/>
      <c r="E843" s="3"/>
      <c r="F843" s="94"/>
      <c r="G843" s="192"/>
      <c r="H843" s="3"/>
      <c r="I843" s="3"/>
      <c r="J843" s="3"/>
      <c r="K843" s="3"/>
      <c r="L843" s="93"/>
      <c r="M843" s="93"/>
      <c r="N843" s="93"/>
      <c r="O843" s="93"/>
      <c r="P843" s="93"/>
      <c r="Q843" s="95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</row>
    <row r="844" spans="1:31" ht="15.75" customHeight="1">
      <c r="A844" s="3"/>
      <c r="B844" s="3"/>
      <c r="C844" s="3"/>
      <c r="D844" s="3"/>
      <c r="E844" s="3"/>
      <c r="F844" s="94"/>
      <c r="G844" s="192"/>
      <c r="H844" s="3"/>
      <c r="I844" s="3"/>
      <c r="J844" s="3"/>
      <c r="K844" s="3"/>
      <c r="L844" s="93"/>
      <c r="M844" s="93"/>
      <c r="N844" s="93"/>
      <c r="O844" s="93"/>
      <c r="P844" s="93"/>
      <c r="Q844" s="95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</row>
    <row r="845" spans="1:31" ht="15.75" customHeight="1">
      <c r="A845" s="3"/>
      <c r="B845" s="3"/>
      <c r="C845" s="3"/>
      <c r="D845" s="3"/>
      <c r="E845" s="3"/>
      <c r="F845" s="94"/>
      <c r="G845" s="192"/>
      <c r="H845" s="3"/>
      <c r="I845" s="3"/>
      <c r="J845" s="3"/>
      <c r="K845" s="3"/>
      <c r="L845" s="93"/>
      <c r="M845" s="93"/>
      <c r="N845" s="93"/>
      <c r="O845" s="93"/>
      <c r="P845" s="93"/>
      <c r="Q845" s="95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</row>
    <row r="846" spans="1:31" ht="15.75" customHeight="1">
      <c r="A846" s="3"/>
      <c r="B846" s="3"/>
      <c r="C846" s="3"/>
      <c r="D846" s="3"/>
      <c r="E846" s="3"/>
      <c r="F846" s="94"/>
      <c r="G846" s="192"/>
      <c r="H846" s="3"/>
      <c r="I846" s="3"/>
      <c r="J846" s="3"/>
      <c r="K846" s="3"/>
      <c r="L846" s="93"/>
      <c r="M846" s="93"/>
      <c r="N846" s="93"/>
      <c r="O846" s="93"/>
      <c r="P846" s="93"/>
      <c r="Q846" s="95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</row>
    <row r="847" spans="1:31" ht="15.75" customHeight="1">
      <c r="A847" s="3"/>
      <c r="B847" s="3"/>
      <c r="C847" s="3"/>
      <c r="D847" s="3"/>
      <c r="E847" s="3"/>
      <c r="F847" s="94"/>
      <c r="G847" s="192"/>
      <c r="H847" s="3"/>
      <c r="I847" s="3"/>
      <c r="J847" s="3"/>
      <c r="K847" s="3"/>
      <c r="L847" s="93"/>
      <c r="M847" s="93"/>
      <c r="N847" s="93"/>
      <c r="O847" s="93"/>
      <c r="P847" s="93"/>
      <c r="Q847" s="95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</row>
    <row r="848" spans="1:31" ht="15.75" customHeight="1">
      <c r="A848" s="3"/>
      <c r="B848" s="3"/>
      <c r="C848" s="3"/>
      <c r="D848" s="3"/>
      <c r="E848" s="3"/>
      <c r="F848" s="94"/>
      <c r="G848" s="192"/>
      <c r="H848" s="3"/>
      <c r="I848" s="3"/>
      <c r="J848" s="3"/>
      <c r="K848" s="3"/>
      <c r="L848" s="93"/>
      <c r="M848" s="93"/>
      <c r="N848" s="93"/>
      <c r="O848" s="93"/>
      <c r="P848" s="93"/>
      <c r="Q848" s="95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</row>
    <row r="849" spans="1:31" ht="15.75" customHeight="1">
      <c r="A849" s="3"/>
      <c r="B849" s="3"/>
      <c r="C849" s="3"/>
      <c r="D849" s="3"/>
      <c r="E849" s="3"/>
      <c r="F849" s="94"/>
      <c r="G849" s="192"/>
      <c r="H849" s="3"/>
      <c r="I849" s="3"/>
      <c r="J849" s="3"/>
      <c r="K849" s="3"/>
      <c r="L849" s="93"/>
      <c r="M849" s="93"/>
      <c r="N849" s="93"/>
      <c r="O849" s="93"/>
      <c r="P849" s="93"/>
      <c r="Q849" s="95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</row>
    <row r="850" spans="1:31" ht="15.75" customHeight="1">
      <c r="A850" s="3"/>
      <c r="B850" s="3"/>
      <c r="C850" s="3"/>
      <c r="D850" s="3"/>
      <c r="E850" s="3"/>
      <c r="F850" s="94"/>
      <c r="G850" s="192"/>
      <c r="H850" s="3"/>
      <c r="I850" s="3"/>
      <c r="J850" s="3"/>
      <c r="K850" s="3"/>
      <c r="L850" s="93"/>
      <c r="M850" s="93"/>
      <c r="N850" s="93"/>
      <c r="O850" s="93"/>
      <c r="P850" s="93"/>
      <c r="Q850" s="95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</row>
    <row r="851" spans="1:31" ht="15.75" customHeight="1">
      <c r="A851" s="3"/>
      <c r="B851" s="3"/>
      <c r="C851" s="3"/>
      <c r="D851" s="3"/>
      <c r="E851" s="3"/>
      <c r="F851" s="94"/>
      <c r="G851" s="192"/>
      <c r="H851" s="3"/>
      <c r="I851" s="3"/>
      <c r="J851" s="3"/>
      <c r="K851" s="3"/>
      <c r="L851" s="93"/>
      <c r="M851" s="93"/>
      <c r="N851" s="93"/>
      <c r="O851" s="93"/>
      <c r="P851" s="93"/>
      <c r="Q851" s="95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</row>
    <row r="852" spans="1:31" ht="15.75" customHeight="1">
      <c r="A852" s="3"/>
      <c r="B852" s="3"/>
      <c r="C852" s="3"/>
      <c r="D852" s="3"/>
      <c r="E852" s="3"/>
      <c r="F852" s="94"/>
      <c r="G852" s="192"/>
      <c r="H852" s="3"/>
      <c r="I852" s="3"/>
      <c r="J852" s="3"/>
      <c r="K852" s="3"/>
      <c r="L852" s="93"/>
      <c r="M852" s="93"/>
      <c r="N852" s="93"/>
      <c r="O852" s="93"/>
      <c r="P852" s="93"/>
      <c r="Q852" s="95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</row>
    <row r="853" spans="1:31" ht="15.75" customHeight="1">
      <c r="A853" s="3"/>
      <c r="B853" s="3"/>
      <c r="C853" s="3"/>
      <c r="D853" s="3"/>
      <c r="E853" s="3"/>
      <c r="F853" s="94"/>
      <c r="G853" s="192"/>
      <c r="H853" s="3"/>
      <c r="I853" s="3"/>
      <c r="J853" s="3"/>
      <c r="K853" s="3"/>
      <c r="L853" s="93"/>
      <c r="M853" s="93"/>
      <c r="N853" s="93"/>
      <c r="O853" s="93"/>
      <c r="P853" s="93"/>
      <c r="Q853" s="95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</row>
    <row r="854" spans="1:31" ht="15.75" customHeight="1">
      <c r="A854" s="3"/>
      <c r="B854" s="3"/>
      <c r="C854" s="3"/>
      <c r="D854" s="3"/>
      <c r="E854" s="3"/>
      <c r="F854" s="94"/>
      <c r="G854" s="192"/>
      <c r="H854" s="3"/>
      <c r="I854" s="3"/>
      <c r="J854" s="3"/>
      <c r="K854" s="3"/>
      <c r="L854" s="93"/>
      <c r="M854" s="93"/>
      <c r="N854" s="93"/>
      <c r="O854" s="93"/>
      <c r="P854" s="93"/>
      <c r="Q854" s="95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</row>
    <row r="855" spans="1:31" ht="15.75" customHeight="1">
      <c r="A855" s="3"/>
      <c r="B855" s="3"/>
      <c r="C855" s="3"/>
      <c r="D855" s="3"/>
      <c r="E855" s="3"/>
      <c r="F855" s="94"/>
      <c r="G855" s="192"/>
      <c r="H855" s="3"/>
      <c r="I855" s="3"/>
      <c r="J855" s="3"/>
      <c r="K855" s="3"/>
      <c r="L855" s="93"/>
      <c r="M855" s="93"/>
      <c r="N855" s="93"/>
      <c r="O855" s="93"/>
      <c r="P855" s="93"/>
      <c r="Q855" s="95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</row>
    <row r="856" spans="1:31" ht="15.75" customHeight="1">
      <c r="A856" s="3"/>
      <c r="B856" s="3"/>
      <c r="C856" s="3"/>
      <c r="D856" s="3"/>
      <c r="E856" s="3"/>
      <c r="F856" s="94"/>
      <c r="G856" s="192"/>
      <c r="H856" s="3"/>
      <c r="I856" s="3"/>
      <c r="J856" s="3"/>
      <c r="K856" s="3"/>
      <c r="L856" s="93"/>
      <c r="M856" s="93"/>
      <c r="N856" s="93"/>
      <c r="O856" s="93"/>
      <c r="P856" s="93"/>
      <c r="Q856" s="95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</row>
    <row r="857" spans="1:31" ht="15.75" customHeight="1">
      <c r="A857" s="3"/>
      <c r="B857" s="3"/>
      <c r="C857" s="3"/>
      <c r="D857" s="3"/>
      <c r="E857" s="3"/>
      <c r="F857" s="94"/>
      <c r="G857" s="192"/>
      <c r="H857" s="3"/>
      <c r="I857" s="3"/>
      <c r="J857" s="3"/>
      <c r="K857" s="3"/>
      <c r="L857" s="93"/>
      <c r="M857" s="93"/>
      <c r="N857" s="93"/>
      <c r="O857" s="93"/>
      <c r="P857" s="93"/>
      <c r="Q857" s="95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</row>
    <row r="858" spans="1:31" ht="15.75" customHeight="1">
      <c r="A858" s="3"/>
      <c r="B858" s="3"/>
      <c r="C858" s="3"/>
      <c r="D858" s="3"/>
      <c r="E858" s="3"/>
      <c r="F858" s="94"/>
      <c r="G858" s="192"/>
      <c r="H858" s="3"/>
      <c r="I858" s="3"/>
      <c r="J858" s="3"/>
      <c r="K858" s="3"/>
      <c r="L858" s="93"/>
      <c r="M858" s="93"/>
      <c r="N858" s="93"/>
      <c r="O858" s="93"/>
      <c r="P858" s="93"/>
      <c r="Q858" s="95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</row>
    <row r="859" spans="1:31" ht="15.75" customHeight="1">
      <c r="A859" s="3"/>
      <c r="B859" s="3"/>
      <c r="C859" s="3"/>
      <c r="D859" s="3"/>
      <c r="E859" s="3"/>
      <c r="F859" s="94"/>
      <c r="G859" s="192"/>
      <c r="H859" s="3"/>
      <c r="I859" s="3"/>
      <c r="J859" s="3"/>
      <c r="K859" s="3"/>
      <c r="L859" s="93"/>
      <c r="M859" s="93"/>
      <c r="N859" s="93"/>
      <c r="O859" s="93"/>
      <c r="P859" s="93"/>
      <c r="Q859" s="95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</row>
    <row r="860" spans="1:31" ht="15.75" customHeight="1">
      <c r="A860" s="3"/>
      <c r="B860" s="3"/>
      <c r="C860" s="3"/>
      <c r="D860" s="3"/>
      <c r="E860" s="3"/>
      <c r="F860" s="94"/>
      <c r="G860" s="192"/>
      <c r="H860" s="3"/>
      <c r="I860" s="3"/>
      <c r="J860" s="3"/>
      <c r="K860" s="3"/>
      <c r="L860" s="93"/>
      <c r="M860" s="93"/>
      <c r="N860" s="93"/>
      <c r="O860" s="93"/>
      <c r="P860" s="93"/>
      <c r="Q860" s="95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</row>
    <row r="861" spans="1:31" ht="15.75" customHeight="1">
      <c r="A861" s="3"/>
      <c r="B861" s="3"/>
      <c r="C861" s="3"/>
      <c r="D861" s="3"/>
      <c r="E861" s="3"/>
      <c r="F861" s="94"/>
      <c r="G861" s="192"/>
      <c r="H861" s="3"/>
      <c r="I861" s="3"/>
      <c r="J861" s="3"/>
      <c r="K861" s="3"/>
      <c r="L861" s="93"/>
      <c r="M861" s="93"/>
      <c r="N861" s="93"/>
      <c r="O861" s="93"/>
      <c r="P861" s="93"/>
      <c r="Q861" s="95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</row>
    <row r="862" spans="1:31" ht="15.75" customHeight="1">
      <c r="A862" s="3"/>
      <c r="B862" s="3"/>
      <c r="C862" s="3"/>
      <c r="D862" s="3"/>
      <c r="E862" s="3"/>
      <c r="F862" s="94"/>
      <c r="G862" s="192"/>
      <c r="H862" s="3"/>
      <c r="I862" s="3"/>
      <c r="J862" s="3"/>
      <c r="K862" s="3"/>
      <c r="L862" s="93"/>
      <c r="M862" s="93"/>
      <c r="N862" s="93"/>
      <c r="O862" s="93"/>
      <c r="P862" s="93"/>
      <c r="Q862" s="95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</row>
    <row r="863" spans="1:31" ht="15.75" customHeight="1">
      <c r="A863" s="3"/>
      <c r="B863" s="3"/>
      <c r="C863" s="3"/>
      <c r="D863" s="3"/>
      <c r="E863" s="3"/>
      <c r="F863" s="94"/>
      <c r="G863" s="192"/>
      <c r="H863" s="3"/>
      <c r="I863" s="3"/>
      <c r="J863" s="3"/>
      <c r="K863" s="3"/>
      <c r="L863" s="93"/>
      <c r="M863" s="93"/>
      <c r="N863" s="93"/>
      <c r="O863" s="93"/>
      <c r="P863" s="93"/>
      <c r="Q863" s="95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</row>
    <row r="864" spans="1:31" ht="15.75" customHeight="1">
      <c r="A864" s="3"/>
      <c r="B864" s="3"/>
      <c r="C864" s="3"/>
      <c r="D864" s="3"/>
      <c r="E864" s="3"/>
      <c r="F864" s="94"/>
      <c r="G864" s="192"/>
      <c r="H864" s="3"/>
      <c r="I864" s="3"/>
      <c r="J864" s="3"/>
      <c r="K864" s="3"/>
      <c r="L864" s="93"/>
      <c r="M864" s="93"/>
      <c r="N864" s="93"/>
      <c r="O864" s="93"/>
      <c r="P864" s="93"/>
      <c r="Q864" s="95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</row>
    <row r="865" spans="1:31" ht="15.75" customHeight="1">
      <c r="A865" s="3"/>
      <c r="B865" s="3"/>
      <c r="C865" s="3"/>
      <c r="D865" s="3"/>
      <c r="E865" s="3"/>
      <c r="F865" s="94"/>
      <c r="G865" s="192"/>
      <c r="H865" s="3"/>
      <c r="I865" s="3"/>
      <c r="J865" s="3"/>
      <c r="K865" s="3"/>
      <c r="L865" s="93"/>
      <c r="M865" s="93"/>
      <c r="N865" s="93"/>
      <c r="O865" s="93"/>
      <c r="P865" s="93"/>
      <c r="Q865" s="95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</row>
    <row r="866" spans="1:31" ht="15.75" customHeight="1">
      <c r="A866" s="3"/>
      <c r="B866" s="3"/>
      <c r="C866" s="3"/>
      <c r="D866" s="3"/>
      <c r="E866" s="3"/>
      <c r="F866" s="94"/>
      <c r="G866" s="192"/>
      <c r="H866" s="3"/>
      <c r="I866" s="3"/>
      <c r="J866" s="3"/>
      <c r="K866" s="3"/>
      <c r="L866" s="93"/>
      <c r="M866" s="93"/>
      <c r="N866" s="93"/>
      <c r="O866" s="93"/>
      <c r="P866" s="93"/>
      <c r="Q866" s="95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</row>
    <row r="867" spans="1:31" ht="15.75" customHeight="1">
      <c r="A867" s="3"/>
      <c r="B867" s="3"/>
      <c r="C867" s="3"/>
      <c r="D867" s="3"/>
      <c r="E867" s="3"/>
      <c r="F867" s="94"/>
      <c r="G867" s="192"/>
      <c r="H867" s="3"/>
      <c r="I867" s="3"/>
      <c r="J867" s="3"/>
      <c r="K867" s="3"/>
      <c r="L867" s="93"/>
      <c r="M867" s="93"/>
      <c r="N867" s="93"/>
      <c r="O867" s="93"/>
      <c r="P867" s="93"/>
      <c r="Q867" s="95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</row>
    <row r="868" spans="1:31" ht="15.75" customHeight="1">
      <c r="A868" s="3"/>
      <c r="B868" s="3"/>
      <c r="C868" s="3"/>
      <c r="D868" s="3"/>
      <c r="E868" s="3"/>
      <c r="F868" s="94"/>
      <c r="G868" s="192"/>
      <c r="H868" s="3"/>
      <c r="I868" s="3"/>
      <c r="J868" s="3"/>
      <c r="K868" s="3"/>
      <c r="L868" s="93"/>
      <c r="M868" s="93"/>
      <c r="N868" s="93"/>
      <c r="O868" s="93"/>
      <c r="P868" s="93"/>
      <c r="Q868" s="95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</row>
    <row r="869" spans="1:31" ht="15.75" customHeight="1">
      <c r="A869" s="3"/>
      <c r="B869" s="3"/>
      <c r="C869" s="3"/>
      <c r="D869" s="3"/>
      <c r="E869" s="3"/>
      <c r="F869" s="94"/>
      <c r="G869" s="192"/>
      <c r="H869" s="3"/>
      <c r="I869" s="3"/>
      <c r="J869" s="3"/>
      <c r="K869" s="3"/>
      <c r="L869" s="93"/>
      <c r="M869" s="93"/>
      <c r="N869" s="93"/>
      <c r="O869" s="93"/>
      <c r="P869" s="93"/>
      <c r="Q869" s="95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</row>
    <row r="870" spans="1:31" ht="15.75" customHeight="1">
      <c r="A870" s="3"/>
      <c r="B870" s="3"/>
      <c r="C870" s="3"/>
      <c r="D870" s="3"/>
      <c r="E870" s="3"/>
      <c r="F870" s="94"/>
      <c r="G870" s="192"/>
      <c r="H870" s="3"/>
      <c r="I870" s="3"/>
      <c r="J870" s="3"/>
      <c r="K870" s="3"/>
      <c r="L870" s="93"/>
      <c r="M870" s="93"/>
      <c r="N870" s="93"/>
      <c r="O870" s="93"/>
      <c r="P870" s="93"/>
      <c r="Q870" s="95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</row>
    <row r="871" spans="1:31" ht="15.75" customHeight="1">
      <c r="A871" s="3"/>
      <c r="B871" s="3"/>
      <c r="C871" s="3"/>
      <c r="D871" s="3"/>
      <c r="E871" s="3"/>
      <c r="F871" s="94"/>
      <c r="G871" s="192"/>
      <c r="H871" s="3"/>
      <c r="I871" s="3"/>
      <c r="J871" s="3"/>
      <c r="K871" s="3"/>
      <c r="L871" s="93"/>
      <c r="M871" s="93"/>
      <c r="N871" s="93"/>
      <c r="O871" s="93"/>
      <c r="P871" s="93"/>
      <c r="Q871" s="95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</row>
    <row r="872" spans="1:31" ht="15.75" customHeight="1">
      <c r="A872" s="3"/>
      <c r="B872" s="3"/>
      <c r="C872" s="3"/>
      <c r="D872" s="3"/>
      <c r="E872" s="3"/>
      <c r="F872" s="94"/>
      <c r="G872" s="192"/>
      <c r="H872" s="3"/>
      <c r="I872" s="3"/>
      <c r="J872" s="3"/>
      <c r="K872" s="3"/>
      <c r="L872" s="93"/>
      <c r="M872" s="93"/>
      <c r="N872" s="93"/>
      <c r="O872" s="93"/>
      <c r="P872" s="93"/>
      <c r="Q872" s="95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</row>
    <row r="873" spans="1:31" ht="15.75" customHeight="1">
      <c r="A873" s="3"/>
      <c r="B873" s="3"/>
      <c r="C873" s="3"/>
      <c r="D873" s="3"/>
      <c r="E873" s="3"/>
      <c r="F873" s="94"/>
      <c r="G873" s="192"/>
      <c r="H873" s="3"/>
      <c r="I873" s="3"/>
      <c r="J873" s="3"/>
      <c r="K873" s="3"/>
      <c r="L873" s="93"/>
      <c r="M873" s="93"/>
      <c r="N873" s="93"/>
      <c r="O873" s="93"/>
      <c r="P873" s="93"/>
      <c r="Q873" s="95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</row>
    <row r="874" spans="1:31" ht="15.75" customHeight="1">
      <c r="A874" s="3"/>
      <c r="B874" s="3"/>
      <c r="C874" s="3"/>
      <c r="D874" s="3"/>
      <c r="E874" s="3"/>
      <c r="F874" s="94"/>
      <c r="G874" s="192"/>
      <c r="H874" s="3"/>
      <c r="I874" s="3"/>
      <c r="J874" s="3"/>
      <c r="K874" s="3"/>
      <c r="L874" s="93"/>
      <c r="M874" s="93"/>
      <c r="N874" s="93"/>
      <c r="O874" s="93"/>
      <c r="P874" s="93"/>
      <c r="Q874" s="95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</row>
    <row r="875" spans="1:31" ht="15.75" customHeight="1">
      <c r="A875" s="3"/>
      <c r="B875" s="3"/>
      <c r="C875" s="3"/>
      <c r="D875" s="3"/>
      <c r="E875" s="3"/>
      <c r="F875" s="94"/>
      <c r="G875" s="192"/>
      <c r="H875" s="3"/>
      <c r="I875" s="3"/>
      <c r="J875" s="3"/>
      <c r="K875" s="3"/>
      <c r="L875" s="93"/>
      <c r="M875" s="93"/>
      <c r="N875" s="93"/>
      <c r="O875" s="93"/>
      <c r="P875" s="93"/>
      <c r="Q875" s="95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</row>
    <row r="876" spans="1:31" ht="15.75" customHeight="1">
      <c r="A876" s="3"/>
      <c r="B876" s="3"/>
      <c r="C876" s="3"/>
      <c r="D876" s="3"/>
      <c r="E876" s="3"/>
      <c r="F876" s="94"/>
      <c r="G876" s="192"/>
      <c r="H876" s="3"/>
      <c r="I876" s="3"/>
      <c r="J876" s="3"/>
      <c r="K876" s="3"/>
      <c r="L876" s="93"/>
      <c r="M876" s="93"/>
      <c r="N876" s="93"/>
      <c r="O876" s="93"/>
      <c r="P876" s="93"/>
      <c r="Q876" s="95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</row>
    <row r="877" spans="1:31" ht="15.75" customHeight="1">
      <c r="A877" s="3"/>
      <c r="B877" s="3"/>
      <c r="C877" s="3"/>
      <c r="D877" s="3"/>
      <c r="E877" s="3"/>
      <c r="F877" s="94"/>
      <c r="G877" s="192"/>
      <c r="H877" s="3"/>
      <c r="I877" s="3"/>
      <c r="J877" s="3"/>
      <c r="K877" s="3"/>
      <c r="L877" s="93"/>
      <c r="M877" s="93"/>
      <c r="N877" s="93"/>
      <c r="O877" s="93"/>
      <c r="P877" s="93"/>
      <c r="Q877" s="95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</row>
    <row r="878" spans="1:31" ht="15.75" customHeight="1">
      <c r="A878" s="3"/>
      <c r="B878" s="3"/>
      <c r="C878" s="3"/>
      <c r="D878" s="3"/>
      <c r="E878" s="3"/>
      <c r="F878" s="94"/>
      <c r="G878" s="192"/>
      <c r="H878" s="3"/>
      <c r="I878" s="3"/>
      <c r="J878" s="3"/>
      <c r="K878" s="3"/>
      <c r="L878" s="93"/>
      <c r="M878" s="93"/>
      <c r="N878" s="93"/>
      <c r="O878" s="93"/>
      <c r="P878" s="93"/>
      <c r="Q878" s="95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</row>
    <row r="879" spans="1:31" ht="15.75" customHeight="1">
      <c r="A879" s="3"/>
      <c r="B879" s="3"/>
      <c r="C879" s="3"/>
      <c r="D879" s="3"/>
      <c r="E879" s="3"/>
      <c r="F879" s="94"/>
      <c r="G879" s="192"/>
      <c r="H879" s="3"/>
      <c r="I879" s="3"/>
      <c r="J879" s="3"/>
      <c r="K879" s="3"/>
      <c r="L879" s="93"/>
      <c r="M879" s="93"/>
      <c r="N879" s="93"/>
      <c r="O879" s="93"/>
      <c r="P879" s="93"/>
      <c r="Q879" s="95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</row>
    <row r="880" spans="1:31" ht="15.75" customHeight="1">
      <c r="A880" s="3"/>
      <c r="B880" s="3"/>
      <c r="C880" s="3"/>
      <c r="D880" s="3"/>
      <c r="E880" s="3"/>
      <c r="F880" s="94"/>
      <c r="G880" s="192"/>
      <c r="H880" s="3"/>
      <c r="I880" s="3"/>
      <c r="J880" s="3"/>
      <c r="K880" s="3"/>
      <c r="L880" s="93"/>
      <c r="M880" s="93"/>
      <c r="N880" s="93"/>
      <c r="O880" s="93"/>
      <c r="P880" s="93"/>
      <c r="Q880" s="95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</row>
    <row r="881" spans="1:31" ht="15.75" customHeight="1">
      <c r="A881" s="3"/>
      <c r="B881" s="3"/>
      <c r="C881" s="3"/>
      <c r="D881" s="3"/>
      <c r="E881" s="3"/>
      <c r="F881" s="94"/>
      <c r="G881" s="192"/>
      <c r="H881" s="3"/>
      <c r="I881" s="3"/>
      <c r="J881" s="3"/>
      <c r="K881" s="3"/>
      <c r="L881" s="93"/>
      <c r="M881" s="93"/>
      <c r="N881" s="93"/>
      <c r="O881" s="93"/>
      <c r="P881" s="93"/>
      <c r="Q881" s="95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</row>
    <row r="882" spans="1:31" ht="15.75" customHeight="1">
      <c r="A882" s="3"/>
      <c r="B882" s="3"/>
      <c r="C882" s="3"/>
      <c r="D882" s="3"/>
      <c r="E882" s="3"/>
      <c r="F882" s="94"/>
      <c r="G882" s="192"/>
      <c r="H882" s="3"/>
      <c r="I882" s="3"/>
      <c r="J882" s="3"/>
      <c r="K882" s="3"/>
      <c r="L882" s="93"/>
      <c r="M882" s="93"/>
      <c r="N882" s="93"/>
      <c r="O882" s="93"/>
      <c r="P882" s="93"/>
      <c r="Q882" s="95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</row>
    <row r="883" spans="1:31" ht="15.75" customHeight="1">
      <c r="A883" s="3"/>
      <c r="B883" s="3"/>
      <c r="C883" s="3"/>
      <c r="D883" s="3"/>
      <c r="E883" s="3"/>
      <c r="F883" s="94"/>
      <c r="G883" s="192"/>
      <c r="H883" s="3"/>
      <c r="I883" s="3"/>
      <c r="J883" s="3"/>
      <c r="K883" s="3"/>
      <c r="L883" s="93"/>
      <c r="M883" s="93"/>
      <c r="N883" s="93"/>
      <c r="O883" s="93"/>
      <c r="P883" s="93"/>
      <c r="Q883" s="95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</row>
    <row r="884" spans="1:31" ht="15.75" customHeight="1">
      <c r="A884" s="3"/>
      <c r="B884" s="3"/>
      <c r="C884" s="3"/>
      <c r="D884" s="3"/>
      <c r="E884" s="3"/>
      <c r="F884" s="94"/>
      <c r="G884" s="192"/>
      <c r="H884" s="3"/>
      <c r="I884" s="3"/>
      <c r="J884" s="3"/>
      <c r="K884" s="3"/>
      <c r="L884" s="93"/>
      <c r="M884" s="93"/>
      <c r="N884" s="93"/>
      <c r="O884" s="93"/>
      <c r="P884" s="93"/>
      <c r="Q884" s="95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</row>
    <row r="885" spans="1:31" ht="15.75" customHeight="1">
      <c r="A885" s="3"/>
      <c r="B885" s="3"/>
      <c r="C885" s="3"/>
      <c r="D885" s="3"/>
      <c r="E885" s="3"/>
      <c r="F885" s="94"/>
      <c r="G885" s="192"/>
      <c r="H885" s="3"/>
      <c r="I885" s="3"/>
      <c r="J885" s="3"/>
      <c r="K885" s="3"/>
      <c r="L885" s="93"/>
      <c r="M885" s="93"/>
      <c r="N885" s="93"/>
      <c r="O885" s="93"/>
      <c r="P885" s="93"/>
      <c r="Q885" s="95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</row>
    <row r="886" spans="1:31" ht="15.75" customHeight="1">
      <c r="A886" s="3"/>
      <c r="B886" s="3"/>
      <c r="C886" s="3"/>
      <c r="D886" s="3"/>
      <c r="E886" s="3"/>
      <c r="F886" s="94"/>
      <c r="G886" s="192"/>
      <c r="H886" s="3"/>
      <c r="I886" s="3"/>
      <c r="J886" s="3"/>
      <c r="K886" s="3"/>
      <c r="L886" s="93"/>
      <c r="M886" s="93"/>
      <c r="N886" s="93"/>
      <c r="O886" s="93"/>
      <c r="P886" s="93"/>
      <c r="Q886" s="95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</row>
    <row r="887" spans="1:31" ht="15.75" customHeight="1">
      <c r="A887" s="3"/>
      <c r="B887" s="3"/>
      <c r="C887" s="3"/>
      <c r="D887" s="3"/>
      <c r="E887" s="3"/>
      <c r="F887" s="94"/>
      <c r="G887" s="192"/>
      <c r="H887" s="3"/>
      <c r="I887" s="3"/>
      <c r="J887" s="3"/>
      <c r="K887" s="3"/>
      <c r="L887" s="93"/>
      <c r="M887" s="93"/>
      <c r="N887" s="93"/>
      <c r="O887" s="93"/>
      <c r="P887" s="93"/>
      <c r="Q887" s="95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</row>
    <row r="888" spans="1:31" ht="15.75" customHeight="1">
      <c r="A888" s="3"/>
      <c r="B888" s="3"/>
      <c r="C888" s="3"/>
      <c r="D888" s="3"/>
      <c r="E888" s="3"/>
      <c r="F888" s="94"/>
      <c r="G888" s="192"/>
      <c r="H888" s="3"/>
      <c r="I888" s="3"/>
      <c r="J888" s="3"/>
      <c r="K888" s="3"/>
      <c r="L888" s="93"/>
      <c r="M888" s="93"/>
      <c r="N888" s="93"/>
      <c r="O888" s="93"/>
      <c r="P888" s="93"/>
      <c r="Q888" s="95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</row>
    <row r="889" spans="1:31" ht="15.75" customHeight="1">
      <c r="A889" s="3"/>
      <c r="B889" s="3"/>
      <c r="C889" s="3"/>
      <c r="D889" s="3"/>
      <c r="E889" s="3"/>
      <c r="F889" s="94"/>
      <c r="G889" s="192"/>
      <c r="H889" s="3"/>
      <c r="I889" s="3"/>
      <c r="J889" s="3"/>
      <c r="K889" s="3"/>
      <c r="L889" s="93"/>
      <c r="M889" s="93"/>
      <c r="N889" s="93"/>
      <c r="O889" s="93"/>
      <c r="P889" s="93"/>
      <c r="Q889" s="95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</row>
    <row r="890" spans="1:31" ht="15.75" customHeight="1">
      <c r="A890" s="3"/>
      <c r="B890" s="3"/>
      <c r="C890" s="3"/>
      <c r="D890" s="3"/>
      <c r="E890" s="3"/>
      <c r="F890" s="94"/>
      <c r="G890" s="192"/>
      <c r="H890" s="3"/>
      <c r="I890" s="3"/>
      <c r="J890" s="3"/>
      <c r="K890" s="3"/>
      <c r="L890" s="93"/>
      <c r="M890" s="93"/>
      <c r="N890" s="93"/>
      <c r="O890" s="93"/>
      <c r="P890" s="93"/>
      <c r="Q890" s="95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</row>
    <row r="891" spans="1:31" ht="15.75" customHeight="1">
      <c r="A891" s="3"/>
      <c r="B891" s="3"/>
      <c r="C891" s="3"/>
      <c r="D891" s="3"/>
      <c r="E891" s="3"/>
      <c r="F891" s="94"/>
      <c r="G891" s="192"/>
      <c r="H891" s="3"/>
      <c r="I891" s="3"/>
      <c r="J891" s="3"/>
      <c r="K891" s="3"/>
      <c r="L891" s="93"/>
      <c r="M891" s="93"/>
      <c r="N891" s="93"/>
      <c r="O891" s="93"/>
      <c r="P891" s="93"/>
      <c r="Q891" s="95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</row>
    <row r="892" spans="1:31" ht="15.75" customHeight="1">
      <c r="A892" s="3"/>
      <c r="B892" s="3"/>
      <c r="C892" s="3"/>
      <c r="D892" s="3"/>
      <c r="E892" s="3"/>
      <c r="F892" s="94"/>
      <c r="G892" s="192"/>
      <c r="H892" s="3"/>
      <c r="I892" s="3"/>
      <c r="J892" s="3"/>
      <c r="K892" s="3"/>
      <c r="L892" s="93"/>
      <c r="M892" s="93"/>
      <c r="N892" s="93"/>
      <c r="O892" s="93"/>
      <c r="P892" s="93"/>
      <c r="Q892" s="95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</row>
    <row r="893" spans="1:31" ht="15.75" customHeight="1">
      <c r="A893" s="3"/>
      <c r="B893" s="3"/>
      <c r="C893" s="3"/>
      <c r="D893" s="3"/>
      <c r="E893" s="3"/>
      <c r="F893" s="94"/>
      <c r="G893" s="192"/>
      <c r="H893" s="3"/>
      <c r="I893" s="3"/>
      <c r="J893" s="3"/>
      <c r="K893" s="3"/>
      <c r="L893" s="93"/>
      <c r="M893" s="93"/>
      <c r="N893" s="93"/>
      <c r="O893" s="93"/>
      <c r="P893" s="93"/>
      <c r="Q893" s="95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</row>
    <row r="894" spans="1:31" ht="15.75" customHeight="1">
      <c r="A894" s="3"/>
      <c r="B894" s="3"/>
      <c r="C894" s="3"/>
      <c r="D894" s="3"/>
      <c r="E894" s="3"/>
      <c r="F894" s="94"/>
      <c r="G894" s="192"/>
      <c r="H894" s="3"/>
      <c r="I894" s="3"/>
      <c r="J894" s="3"/>
      <c r="K894" s="3"/>
      <c r="L894" s="93"/>
      <c r="M894" s="93"/>
      <c r="N894" s="93"/>
      <c r="O894" s="93"/>
      <c r="P894" s="93"/>
      <c r="Q894" s="95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</row>
    <row r="895" spans="1:31" ht="15.75" customHeight="1">
      <c r="A895" s="3"/>
      <c r="B895" s="3"/>
      <c r="C895" s="3"/>
      <c r="D895" s="3"/>
      <c r="E895" s="3"/>
      <c r="F895" s="94"/>
      <c r="G895" s="192"/>
      <c r="H895" s="3"/>
      <c r="I895" s="3"/>
      <c r="J895" s="3"/>
      <c r="K895" s="3"/>
      <c r="L895" s="93"/>
      <c r="M895" s="93"/>
      <c r="N895" s="93"/>
      <c r="O895" s="93"/>
      <c r="P895" s="93"/>
      <c r="Q895" s="95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</row>
    <row r="896" spans="1:31" ht="15.75" customHeight="1">
      <c r="A896" s="3"/>
      <c r="B896" s="3"/>
      <c r="C896" s="3"/>
      <c r="D896" s="3"/>
      <c r="E896" s="3"/>
      <c r="F896" s="94"/>
      <c r="G896" s="192"/>
      <c r="H896" s="3"/>
      <c r="I896" s="3"/>
      <c r="J896" s="3"/>
      <c r="K896" s="3"/>
      <c r="L896" s="93"/>
      <c r="M896" s="93"/>
      <c r="N896" s="93"/>
      <c r="O896" s="93"/>
      <c r="P896" s="93"/>
      <c r="Q896" s="95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</row>
    <row r="897" spans="1:31" ht="15.75" customHeight="1">
      <c r="A897" s="3"/>
      <c r="B897" s="3"/>
      <c r="C897" s="3"/>
      <c r="D897" s="3"/>
      <c r="E897" s="3"/>
      <c r="F897" s="94"/>
      <c r="G897" s="192"/>
      <c r="H897" s="3"/>
      <c r="I897" s="3"/>
      <c r="J897" s="3"/>
      <c r="K897" s="3"/>
      <c r="L897" s="93"/>
      <c r="M897" s="93"/>
      <c r="N897" s="93"/>
      <c r="O897" s="93"/>
      <c r="P897" s="93"/>
      <c r="Q897" s="95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</row>
    <row r="898" spans="1:31" ht="15.75" customHeight="1">
      <c r="A898" s="3"/>
      <c r="B898" s="3"/>
      <c r="C898" s="3"/>
      <c r="D898" s="3"/>
      <c r="E898" s="3"/>
      <c r="F898" s="94"/>
      <c r="G898" s="192"/>
      <c r="H898" s="3"/>
      <c r="I898" s="3"/>
      <c r="J898" s="3"/>
      <c r="K898" s="3"/>
      <c r="L898" s="93"/>
      <c r="M898" s="93"/>
      <c r="N898" s="93"/>
      <c r="O898" s="93"/>
      <c r="P898" s="93"/>
      <c r="Q898" s="95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</row>
    <row r="899" spans="1:31" ht="15.75" customHeight="1">
      <c r="A899" s="3"/>
      <c r="B899" s="3"/>
      <c r="C899" s="3"/>
      <c r="D899" s="3"/>
      <c r="E899" s="3"/>
      <c r="F899" s="94"/>
      <c r="G899" s="192"/>
      <c r="H899" s="3"/>
      <c r="I899" s="3"/>
      <c r="J899" s="3"/>
      <c r="K899" s="3"/>
      <c r="L899" s="93"/>
      <c r="M899" s="93"/>
      <c r="N899" s="93"/>
      <c r="O899" s="93"/>
      <c r="P899" s="93"/>
      <c r="Q899" s="95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</row>
    <row r="900" spans="1:31" ht="15.75" customHeight="1">
      <c r="A900" s="3"/>
      <c r="B900" s="3"/>
      <c r="C900" s="3"/>
      <c r="D900" s="3"/>
      <c r="E900" s="3"/>
      <c r="F900" s="94"/>
      <c r="G900" s="192"/>
      <c r="H900" s="3"/>
      <c r="I900" s="3"/>
      <c r="J900" s="3"/>
      <c r="K900" s="3"/>
      <c r="L900" s="93"/>
      <c r="M900" s="93"/>
      <c r="N900" s="93"/>
      <c r="O900" s="93"/>
      <c r="P900" s="93"/>
      <c r="Q900" s="95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</row>
    <row r="901" spans="1:31" ht="15.75" customHeight="1">
      <c r="A901" s="3"/>
      <c r="B901" s="3"/>
      <c r="C901" s="3"/>
      <c r="D901" s="3"/>
      <c r="E901" s="3"/>
      <c r="F901" s="94"/>
      <c r="G901" s="192"/>
      <c r="H901" s="3"/>
      <c r="I901" s="3"/>
      <c r="J901" s="3"/>
      <c r="K901" s="3"/>
      <c r="L901" s="93"/>
      <c r="M901" s="93"/>
      <c r="N901" s="93"/>
      <c r="O901" s="93"/>
      <c r="P901" s="93"/>
      <c r="Q901" s="95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</row>
    <row r="902" spans="1:31" ht="15.75" customHeight="1">
      <c r="A902" s="3"/>
      <c r="B902" s="3"/>
      <c r="C902" s="3"/>
      <c r="D902" s="3"/>
      <c r="E902" s="3"/>
      <c r="F902" s="94"/>
      <c r="G902" s="192"/>
      <c r="H902" s="3"/>
      <c r="I902" s="3"/>
      <c r="J902" s="3"/>
      <c r="K902" s="3"/>
      <c r="L902" s="93"/>
      <c r="M902" s="93"/>
      <c r="N902" s="93"/>
      <c r="O902" s="93"/>
      <c r="P902" s="93"/>
      <c r="Q902" s="95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</row>
    <row r="903" spans="1:31" ht="15.75" customHeight="1">
      <c r="A903" s="3"/>
      <c r="B903" s="3"/>
      <c r="C903" s="3"/>
      <c r="D903" s="3"/>
      <c r="E903" s="3"/>
      <c r="F903" s="94"/>
      <c r="G903" s="192"/>
      <c r="H903" s="3"/>
      <c r="I903" s="3"/>
      <c r="J903" s="3"/>
      <c r="K903" s="3"/>
      <c r="L903" s="93"/>
      <c r="M903" s="93"/>
      <c r="N903" s="93"/>
      <c r="O903" s="93"/>
      <c r="P903" s="93"/>
      <c r="Q903" s="95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</row>
    <row r="904" spans="1:31" ht="15.75" customHeight="1">
      <c r="A904" s="3"/>
      <c r="B904" s="3"/>
      <c r="C904" s="3"/>
      <c r="D904" s="3"/>
      <c r="E904" s="3"/>
      <c r="F904" s="94"/>
      <c r="G904" s="192"/>
      <c r="H904" s="3"/>
      <c r="I904" s="3"/>
      <c r="J904" s="3"/>
      <c r="K904" s="3"/>
      <c r="L904" s="93"/>
      <c r="M904" s="93"/>
      <c r="N904" s="93"/>
      <c r="O904" s="93"/>
      <c r="P904" s="93"/>
      <c r="Q904" s="95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</row>
    <row r="905" spans="1:31" ht="15.75" customHeight="1">
      <c r="A905" s="3"/>
      <c r="B905" s="3"/>
      <c r="C905" s="3"/>
      <c r="D905" s="3"/>
      <c r="E905" s="3"/>
      <c r="F905" s="94"/>
      <c r="G905" s="192"/>
      <c r="H905" s="3"/>
      <c r="I905" s="3"/>
      <c r="J905" s="3"/>
      <c r="K905" s="3"/>
      <c r="L905" s="93"/>
      <c r="M905" s="93"/>
      <c r="N905" s="93"/>
      <c r="O905" s="93"/>
      <c r="P905" s="93"/>
      <c r="Q905" s="95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</row>
    <row r="906" spans="1:31" ht="15.75" customHeight="1">
      <c r="A906" s="3"/>
      <c r="B906" s="3"/>
      <c r="C906" s="3"/>
      <c r="D906" s="3"/>
      <c r="E906" s="3"/>
      <c r="F906" s="94"/>
      <c r="G906" s="192"/>
      <c r="H906" s="3"/>
      <c r="I906" s="3"/>
      <c r="J906" s="3"/>
      <c r="K906" s="3"/>
      <c r="L906" s="93"/>
      <c r="M906" s="93"/>
      <c r="N906" s="93"/>
      <c r="O906" s="93"/>
      <c r="P906" s="93"/>
      <c r="Q906" s="95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</row>
    <row r="907" spans="1:31" ht="15.75" customHeight="1">
      <c r="A907" s="3"/>
      <c r="B907" s="3"/>
      <c r="C907" s="3"/>
      <c r="D907" s="3"/>
      <c r="E907" s="3"/>
      <c r="F907" s="94"/>
      <c r="G907" s="192"/>
      <c r="H907" s="3"/>
      <c r="I907" s="3"/>
      <c r="J907" s="3"/>
      <c r="K907" s="3"/>
      <c r="L907" s="93"/>
      <c r="M907" s="93"/>
      <c r="N907" s="93"/>
      <c r="O907" s="93"/>
      <c r="P907" s="93"/>
      <c r="Q907" s="95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</row>
    <row r="908" spans="1:31" ht="15.75" customHeight="1">
      <c r="A908" s="3"/>
      <c r="B908" s="3"/>
      <c r="C908" s="3"/>
      <c r="D908" s="3"/>
      <c r="E908" s="3"/>
      <c r="F908" s="94"/>
      <c r="G908" s="192"/>
      <c r="H908" s="3"/>
      <c r="I908" s="3"/>
      <c r="J908" s="3"/>
      <c r="K908" s="3"/>
      <c r="L908" s="93"/>
      <c r="M908" s="93"/>
      <c r="N908" s="93"/>
      <c r="O908" s="93"/>
      <c r="P908" s="93"/>
      <c r="Q908" s="95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</row>
    <row r="909" spans="1:31" ht="15.75" customHeight="1">
      <c r="A909" s="3"/>
      <c r="B909" s="3"/>
      <c r="C909" s="3"/>
      <c r="D909" s="3"/>
      <c r="E909" s="3"/>
      <c r="F909" s="94"/>
      <c r="G909" s="192"/>
      <c r="H909" s="3"/>
      <c r="I909" s="3"/>
      <c r="J909" s="3"/>
      <c r="K909" s="3"/>
      <c r="L909" s="93"/>
      <c r="M909" s="93"/>
      <c r="N909" s="93"/>
      <c r="O909" s="93"/>
      <c r="P909" s="93"/>
      <c r="Q909" s="95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</row>
    <row r="910" spans="1:31" ht="15.75" customHeight="1">
      <c r="A910" s="3"/>
      <c r="B910" s="3"/>
      <c r="C910" s="3"/>
      <c r="D910" s="3"/>
      <c r="E910" s="3"/>
      <c r="F910" s="94"/>
      <c r="G910" s="192"/>
      <c r="H910" s="3"/>
      <c r="I910" s="3"/>
      <c r="J910" s="3"/>
      <c r="K910" s="3"/>
      <c r="L910" s="93"/>
      <c r="M910" s="93"/>
      <c r="N910" s="93"/>
      <c r="O910" s="93"/>
      <c r="P910" s="93"/>
      <c r="Q910" s="95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</row>
    <row r="911" spans="1:31" ht="15.75" customHeight="1">
      <c r="A911" s="3"/>
      <c r="B911" s="3"/>
      <c r="C911" s="3"/>
      <c r="D911" s="3"/>
      <c r="E911" s="3"/>
      <c r="F911" s="94"/>
      <c r="G911" s="192"/>
      <c r="H911" s="3"/>
      <c r="I911" s="3"/>
      <c r="J911" s="3"/>
      <c r="K911" s="3"/>
      <c r="L911" s="93"/>
      <c r="M911" s="93"/>
      <c r="N911" s="93"/>
      <c r="O911" s="93"/>
      <c r="P911" s="93"/>
      <c r="Q911" s="95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</row>
    <row r="912" spans="1:31" ht="15.75" customHeight="1">
      <c r="A912" s="3"/>
      <c r="B912" s="3"/>
      <c r="C912" s="3"/>
      <c r="D912" s="3"/>
      <c r="E912" s="3"/>
      <c r="F912" s="94"/>
      <c r="G912" s="192"/>
      <c r="H912" s="3"/>
      <c r="I912" s="3"/>
      <c r="J912" s="3"/>
      <c r="K912" s="3"/>
      <c r="L912" s="93"/>
      <c r="M912" s="93"/>
      <c r="N912" s="93"/>
      <c r="O912" s="93"/>
      <c r="P912" s="93"/>
      <c r="Q912" s="95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</row>
    <row r="913" spans="1:31" ht="15.75" customHeight="1">
      <c r="A913" s="3"/>
      <c r="B913" s="3"/>
      <c r="C913" s="3"/>
      <c r="D913" s="3"/>
      <c r="E913" s="3"/>
      <c r="F913" s="94"/>
      <c r="G913" s="192"/>
      <c r="H913" s="3"/>
      <c r="I913" s="3"/>
      <c r="J913" s="3"/>
      <c r="K913" s="3"/>
      <c r="L913" s="93"/>
      <c r="M913" s="93"/>
      <c r="N913" s="93"/>
      <c r="O913" s="93"/>
      <c r="P913" s="93"/>
      <c r="Q913" s="95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</row>
    <row r="914" spans="1:31" ht="15.75" customHeight="1">
      <c r="A914" s="3"/>
      <c r="B914" s="3"/>
      <c r="C914" s="3"/>
      <c r="D914" s="3"/>
      <c r="E914" s="3"/>
      <c r="F914" s="94"/>
      <c r="G914" s="192"/>
      <c r="H914" s="3"/>
      <c r="I914" s="3"/>
      <c r="J914" s="3"/>
      <c r="K914" s="3"/>
      <c r="L914" s="93"/>
      <c r="M914" s="93"/>
      <c r="N914" s="93"/>
      <c r="O914" s="93"/>
      <c r="P914" s="93"/>
      <c r="Q914" s="95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</row>
    <row r="915" spans="1:31" ht="15.75" customHeight="1">
      <c r="A915" s="3"/>
      <c r="B915" s="3"/>
      <c r="C915" s="3"/>
      <c r="D915" s="3"/>
      <c r="E915" s="3"/>
      <c r="F915" s="94"/>
      <c r="G915" s="192"/>
      <c r="H915" s="3"/>
      <c r="I915" s="3"/>
      <c r="J915" s="3"/>
      <c r="K915" s="3"/>
      <c r="L915" s="93"/>
      <c r="M915" s="93"/>
      <c r="N915" s="93"/>
      <c r="O915" s="93"/>
      <c r="P915" s="93"/>
      <c r="Q915" s="95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</row>
    <row r="916" spans="1:31" ht="15.75" customHeight="1">
      <c r="A916" s="3"/>
      <c r="B916" s="3"/>
      <c r="C916" s="3"/>
      <c r="D916" s="3"/>
      <c r="E916" s="3"/>
      <c r="F916" s="94"/>
      <c r="G916" s="192"/>
      <c r="H916" s="3"/>
      <c r="I916" s="3"/>
      <c r="J916" s="3"/>
      <c r="K916" s="3"/>
      <c r="L916" s="93"/>
      <c r="M916" s="93"/>
      <c r="N916" s="93"/>
      <c r="O916" s="93"/>
      <c r="P916" s="93"/>
      <c r="Q916" s="95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</row>
    <row r="917" spans="1:31" ht="15.75" customHeight="1">
      <c r="A917" s="3"/>
      <c r="B917" s="3"/>
      <c r="C917" s="3"/>
      <c r="D917" s="3"/>
      <c r="E917" s="3"/>
      <c r="F917" s="94"/>
      <c r="G917" s="192"/>
      <c r="H917" s="3"/>
      <c r="I917" s="3"/>
      <c r="J917" s="3"/>
      <c r="K917" s="3"/>
      <c r="L917" s="93"/>
      <c r="M917" s="93"/>
      <c r="N917" s="93"/>
      <c r="O917" s="93"/>
      <c r="P917" s="93"/>
      <c r="Q917" s="95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</row>
    <row r="918" spans="1:31" ht="15.75" customHeight="1">
      <c r="A918" s="3"/>
      <c r="B918" s="3"/>
      <c r="C918" s="3"/>
      <c r="D918" s="3"/>
      <c r="E918" s="3"/>
      <c r="F918" s="94"/>
      <c r="G918" s="192"/>
      <c r="H918" s="3"/>
      <c r="I918" s="3"/>
      <c r="J918" s="3"/>
      <c r="K918" s="3"/>
      <c r="L918" s="93"/>
      <c r="M918" s="93"/>
      <c r="N918" s="93"/>
      <c r="O918" s="93"/>
      <c r="P918" s="93"/>
      <c r="Q918" s="95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</row>
    <row r="919" spans="1:31" ht="15.75" customHeight="1">
      <c r="A919" s="3"/>
      <c r="B919" s="3"/>
      <c r="C919" s="3"/>
      <c r="D919" s="3"/>
      <c r="E919" s="3"/>
      <c r="F919" s="94"/>
      <c r="G919" s="192"/>
      <c r="H919" s="3"/>
      <c r="I919" s="3"/>
      <c r="J919" s="3"/>
      <c r="K919" s="3"/>
      <c r="L919" s="93"/>
      <c r="M919" s="93"/>
      <c r="N919" s="93"/>
      <c r="O919" s="93"/>
      <c r="P919" s="93"/>
      <c r="Q919" s="95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</row>
    <row r="920" spans="1:31" ht="15.75" customHeight="1">
      <c r="A920" s="3"/>
      <c r="B920" s="3"/>
      <c r="C920" s="3"/>
      <c r="D920" s="3"/>
      <c r="E920" s="3"/>
      <c r="F920" s="94"/>
      <c r="G920" s="192"/>
      <c r="H920" s="3"/>
      <c r="I920" s="3"/>
      <c r="J920" s="3"/>
      <c r="K920" s="3"/>
      <c r="L920" s="93"/>
      <c r="M920" s="93"/>
      <c r="N920" s="93"/>
      <c r="O920" s="93"/>
      <c r="P920" s="93"/>
      <c r="Q920" s="95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</row>
    <row r="921" spans="1:31" ht="15.75" customHeight="1">
      <c r="A921" s="3"/>
      <c r="B921" s="3"/>
      <c r="C921" s="3"/>
      <c r="D921" s="3"/>
      <c r="E921" s="3"/>
      <c r="F921" s="94"/>
      <c r="G921" s="192"/>
      <c r="H921" s="3"/>
      <c r="I921" s="3"/>
      <c r="J921" s="3"/>
      <c r="K921" s="3"/>
      <c r="L921" s="93"/>
      <c r="M921" s="93"/>
      <c r="N921" s="93"/>
      <c r="O921" s="93"/>
      <c r="P921" s="93"/>
      <c r="Q921" s="95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</row>
    <row r="922" spans="1:31" ht="15.75" customHeight="1">
      <c r="A922" s="3"/>
      <c r="B922" s="3"/>
      <c r="C922" s="3"/>
      <c r="D922" s="3"/>
      <c r="E922" s="3"/>
      <c r="F922" s="94"/>
      <c r="G922" s="192"/>
      <c r="H922" s="3"/>
      <c r="I922" s="3"/>
      <c r="J922" s="3"/>
      <c r="K922" s="3"/>
      <c r="L922" s="93"/>
      <c r="M922" s="93"/>
      <c r="N922" s="93"/>
      <c r="O922" s="93"/>
      <c r="P922" s="93"/>
      <c r="Q922" s="95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</row>
    <row r="923" spans="1:31" ht="15.75" customHeight="1">
      <c r="A923" s="3"/>
      <c r="B923" s="3"/>
      <c r="C923" s="3"/>
      <c r="D923" s="3"/>
      <c r="E923" s="3"/>
      <c r="F923" s="94"/>
      <c r="G923" s="192"/>
      <c r="H923" s="3"/>
      <c r="I923" s="3"/>
      <c r="J923" s="3"/>
      <c r="K923" s="3"/>
      <c r="L923" s="93"/>
      <c r="M923" s="93"/>
      <c r="N923" s="93"/>
      <c r="O923" s="93"/>
      <c r="P923" s="93"/>
      <c r="Q923" s="95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</row>
    <row r="924" spans="1:31" ht="15.75" customHeight="1">
      <c r="A924" s="3"/>
      <c r="B924" s="3"/>
      <c r="C924" s="3"/>
      <c r="D924" s="3"/>
      <c r="E924" s="3"/>
      <c r="F924" s="94"/>
      <c r="G924" s="192"/>
      <c r="H924" s="3"/>
      <c r="I924" s="3"/>
      <c r="J924" s="3"/>
      <c r="K924" s="3"/>
      <c r="L924" s="93"/>
      <c r="M924" s="93"/>
      <c r="N924" s="93"/>
      <c r="O924" s="93"/>
      <c r="P924" s="93"/>
      <c r="Q924" s="95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</row>
    <row r="925" spans="1:31" ht="15.75" customHeight="1">
      <c r="A925" s="3"/>
      <c r="B925" s="3"/>
      <c r="C925" s="3"/>
      <c r="D925" s="3"/>
      <c r="E925" s="3"/>
      <c r="F925" s="94"/>
      <c r="G925" s="192"/>
      <c r="H925" s="3"/>
      <c r="I925" s="3"/>
      <c r="J925" s="3"/>
      <c r="K925" s="3"/>
      <c r="L925" s="93"/>
      <c r="M925" s="93"/>
      <c r="N925" s="93"/>
      <c r="O925" s="93"/>
      <c r="P925" s="93"/>
      <c r="Q925" s="95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</row>
    <row r="926" spans="1:31" ht="15.75" customHeight="1">
      <c r="A926" s="3"/>
      <c r="B926" s="3"/>
      <c r="C926" s="3"/>
      <c r="D926" s="3"/>
      <c r="E926" s="3"/>
      <c r="F926" s="94"/>
      <c r="G926" s="192"/>
      <c r="H926" s="3"/>
      <c r="I926" s="3"/>
      <c r="J926" s="3"/>
      <c r="K926" s="3"/>
      <c r="L926" s="93"/>
      <c r="M926" s="93"/>
      <c r="N926" s="93"/>
      <c r="O926" s="93"/>
      <c r="P926" s="93"/>
      <c r="Q926" s="95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</row>
    <row r="927" spans="1:31" ht="15.75" customHeight="1">
      <c r="A927" s="3"/>
      <c r="B927" s="3"/>
      <c r="C927" s="3"/>
      <c r="D927" s="3"/>
      <c r="E927" s="3"/>
      <c r="F927" s="94"/>
      <c r="G927" s="192"/>
      <c r="H927" s="3"/>
      <c r="I927" s="3"/>
      <c r="J927" s="3"/>
      <c r="K927" s="3"/>
      <c r="L927" s="93"/>
      <c r="M927" s="93"/>
      <c r="N927" s="93"/>
      <c r="O927" s="93"/>
      <c r="P927" s="93"/>
      <c r="Q927" s="95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</row>
    <row r="928" spans="1:31" ht="15.75" customHeight="1">
      <c r="A928" s="3"/>
      <c r="B928" s="3"/>
      <c r="C928" s="3"/>
      <c r="D928" s="3"/>
      <c r="E928" s="3"/>
      <c r="F928" s="94"/>
      <c r="G928" s="192"/>
      <c r="H928" s="3"/>
      <c r="I928" s="3"/>
      <c r="J928" s="3"/>
      <c r="K928" s="3"/>
      <c r="L928" s="93"/>
      <c r="M928" s="93"/>
      <c r="N928" s="93"/>
      <c r="O928" s="93"/>
      <c r="P928" s="93"/>
      <c r="Q928" s="95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</row>
    <row r="929" spans="1:31" ht="15.75" customHeight="1">
      <c r="A929" s="3"/>
      <c r="B929" s="3"/>
      <c r="C929" s="3"/>
      <c r="D929" s="3"/>
      <c r="E929" s="3"/>
      <c r="F929" s="94"/>
      <c r="G929" s="192"/>
      <c r="H929" s="3"/>
      <c r="I929" s="3"/>
      <c r="J929" s="3"/>
      <c r="K929" s="3"/>
      <c r="L929" s="93"/>
      <c r="M929" s="93"/>
      <c r="N929" s="93"/>
      <c r="O929" s="93"/>
      <c r="P929" s="93"/>
      <c r="Q929" s="95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</row>
    <row r="930" spans="1:31" ht="15.75" customHeight="1">
      <c r="A930" s="3"/>
      <c r="B930" s="3"/>
      <c r="C930" s="3"/>
      <c r="D930" s="3"/>
      <c r="E930" s="3"/>
      <c r="F930" s="94"/>
      <c r="G930" s="192"/>
      <c r="H930" s="3"/>
      <c r="I930" s="3"/>
      <c r="J930" s="3"/>
      <c r="K930" s="3"/>
      <c r="L930" s="93"/>
      <c r="M930" s="93"/>
      <c r="N930" s="93"/>
      <c r="O930" s="93"/>
      <c r="P930" s="93"/>
      <c r="Q930" s="95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</row>
    <row r="931" spans="1:31" ht="15.75" customHeight="1">
      <c r="A931" s="3"/>
      <c r="B931" s="3"/>
      <c r="C931" s="3"/>
      <c r="D931" s="3"/>
      <c r="E931" s="3"/>
      <c r="F931" s="94"/>
      <c r="G931" s="192"/>
      <c r="H931" s="3"/>
      <c r="I931" s="3"/>
      <c r="J931" s="3"/>
      <c r="K931" s="3"/>
      <c r="L931" s="93"/>
      <c r="M931" s="93"/>
      <c r="N931" s="93"/>
      <c r="O931" s="93"/>
      <c r="P931" s="93"/>
      <c r="Q931" s="95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</row>
    <row r="932" spans="1:31" ht="15.75" customHeight="1">
      <c r="A932" s="3"/>
      <c r="B932" s="3"/>
      <c r="C932" s="3"/>
      <c r="D932" s="3"/>
      <c r="E932" s="3"/>
      <c r="F932" s="94"/>
      <c r="G932" s="192"/>
      <c r="H932" s="3"/>
      <c r="I932" s="3"/>
      <c r="J932" s="3"/>
      <c r="K932" s="3"/>
      <c r="L932" s="93"/>
      <c r="M932" s="93"/>
      <c r="N932" s="93"/>
      <c r="O932" s="93"/>
      <c r="P932" s="93"/>
      <c r="Q932" s="95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</row>
    <row r="933" spans="1:31" ht="15.75" customHeight="1">
      <c r="A933" s="3"/>
      <c r="B933" s="3"/>
      <c r="C933" s="3"/>
      <c r="D933" s="3"/>
      <c r="E933" s="3"/>
      <c r="F933" s="94"/>
      <c r="G933" s="192"/>
      <c r="H933" s="3"/>
      <c r="I933" s="3"/>
      <c r="J933" s="3"/>
      <c r="K933" s="3"/>
      <c r="L933" s="93"/>
      <c r="M933" s="93"/>
      <c r="N933" s="93"/>
      <c r="O933" s="93"/>
      <c r="P933" s="93"/>
      <c r="Q933" s="95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</row>
    <row r="934" spans="1:31" ht="15.75" customHeight="1">
      <c r="A934" s="3"/>
      <c r="B934" s="3"/>
      <c r="C934" s="3"/>
      <c r="D934" s="3"/>
      <c r="E934" s="3"/>
      <c r="F934" s="94"/>
      <c r="G934" s="192"/>
      <c r="H934" s="3"/>
      <c r="I934" s="3"/>
      <c r="J934" s="3"/>
      <c r="K934" s="3"/>
      <c r="L934" s="93"/>
      <c r="M934" s="93"/>
      <c r="N934" s="93"/>
      <c r="O934" s="93"/>
      <c r="P934" s="93"/>
      <c r="Q934" s="95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</row>
    <row r="935" spans="1:31" ht="15.75" customHeight="1">
      <c r="A935" s="3"/>
      <c r="B935" s="3"/>
      <c r="C935" s="3"/>
      <c r="D935" s="3"/>
      <c r="E935" s="3"/>
      <c r="F935" s="94"/>
      <c r="G935" s="192"/>
      <c r="H935" s="3"/>
      <c r="I935" s="3"/>
      <c r="J935" s="3"/>
      <c r="K935" s="3"/>
      <c r="L935" s="93"/>
      <c r="M935" s="93"/>
      <c r="N935" s="93"/>
      <c r="O935" s="93"/>
      <c r="P935" s="93"/>
      <c r="Q935" s="95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</row>
    <row r="936" spans="1:31" ht="15.75" customHeight="1">
      <c r="A936" s="3"/>
      <c r="B936" s="3"/>
      <c r="C936" s="3"/>
      <c r="D936" s="3"/>
      <c r="E936" s="3"/>
      <c r="F936" s="94"/>
      <c r="G936" s="192"/>
      <c r="H936" s="3"/>
      <c r="I936" s="3"/>
      <c r="J936" s="3"/>
      <c r="K936" s="3"/>
      <c r="L936" s="93"/>
      <c r="M936" s="93"/>
      <c r="N936" s="93"/>
      <c r="O936" s="93"/>
      <c r="P936" s="93"/>
      <c r="Q936" s="95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</row>
    <row r="937" spans="1:31" ht="15.75" customHeight="1">
      <c r="A937" s="3"/>
      <c r="B937" s="3"/>
      <c r="C937" s="3"/>
      <c r="D937" s="3"/>
      <c r="E937" s="3"/>
      <c r="F937" s="94"/>
      <c r="G937" s="192"/>
      <c r="H937" s="3"/>
      <c r="I937" s="3"/>
      <c r="J937" s="3"/>
      <c r="K937" s="3"/>
      <c r="L937" s="93"/>
      <c r="M937" s="93"/>
      <c r="N937" s="93"/>
      <c r="O937" s="93"/>
      <c r="P937" s="93"/>
      <c r="Q937" s="95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</row>
    <row r="938" spans="1:31" ht="15.75" customHeight="1">
      <c r="A938" s="3"/>
      <c r="B938" s="3"/>
      <c r="C938" s="3"/>
      <c r="D938" s="3"/>
      <c r="E938" s="3"/>
      <c r="F938" s="94"/>
      <c r="G938" s="192"/>
      <c r="H938" s="3"/>
      <c r="I938" s="3"/>
      <c r="J938" s="3"/>
      <c r="K938" s="3"/>
      <c r="L938" s="93"/>
      <c r="M938" s="93"/>
      <c r="N938" s="93"/>
      <c r="O938" s="93"/>
      <c r="P938" s="93"/>
      <c r="Q938" s="95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</row>
    <row r="939" spans="1:31" ht="15.75" customHeight="1">
      <c r="A939" s="3"/>
      <c r="B939" s="3"/>
      <c r="C939" s="3"/>
      <c r="D939" s="3"/>
      <c r="E939" s="3"/>
      <c r="F939" s="94"/>
      <c r="G939" s="192"/>
      <c r="H939" s="3"/>
      <c r="I939" s="3"/>
      <c r="J939" s="3"/>
      <c r="K939" s="3"/>
      <c r="L939" s="93"/>
      <c r="M939" s="93"/>
      <c r="N939" s="93"/>
      <c r="O939" s="93"/>
      <c r="P939" s="93"/>
      <c r="Q939" s="95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</row>
    <row r="940" spans="1:31" ht="15.75" customHeight="1">
      <c r="A940" s="3"/>
      <c r="B940" s="3"/>
      <c r="C940" s="3"/>
      <c r="D940" s="3"/>
      <c r="E940" s="3"/>
      <c r="F940" s="94"/>
      <c r="G940" s="192"/>
      <c r="H940" s="3"/>
      <c r="I940" s="3"/>
      <c r="J940" s="3"/>
      <c r="K940" s="3"/>
      <c r="L940" s="93"/>
      <c r="M940" s="93"/>
      <c r="N940" s="93"/>
      <c r="O940" s="93"/>
      <c r="P940" s="93"/>
      <c r="Q940" s="95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</row>
    <row r="941" spans="1:31" ht="15.75" customHeight="1">
      <c r="A941" s="3"/>
      <c r="B941" s="3"/>
      <c r="C941" s="3"/>
      <c r="D941" s="3"/>
      <c r="E941" s="3"/>
      <c r="F941" s="94"/>
      <c r="G941" s="192"/>
      <c r="H941" s="3"/>
      <c r="I941" s="3"/>
      <c r="J941" s="3"/>
      <c r="K941" s="3"/>
      <c r="L941" s="93"/>
      <c r="M941" s="93"/>
      <c r="N941" s="93"/>
      <c r="O941" s="93"/>
      <c r="P941" s="93"/>
      <c r="Q941" s="95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</row>
    <row r="942" spans="1:31" ht="15.75" customHeight="1">
      <c r="A942" s="3"/>
      <c r="B942" s="3"/>
      <c r="C942" s="3"/>
      <c r="D942" s="3"/>
      <c r="E942" s="3"/>
      <c r="F942" s="94"/>
      <c r="G942" s="192"/>
      <c r="H942" s="3"/>
      <c r="I942" s="3"/>
      <c r="J942" s="3"/>
      <c r="K942" s="3"/>
      <c r="L942" s="93"/>
      <c r="M942" s="93"/>
      <c r="N942" s="93"/>
      <c r="O942" s="93"/>
      <c r="P942" s="93"/>
      <c r="Q942" s="95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</row>
    <row r="943" spans="1:31" ht="15.75" customHeight="1">
      <c r="A943" s="3"/>
      <c r="B943" s="3"/>
      <c r="C943" s="3"/>
      <c r="D943" s="3"/>
      <c r="E943" s="3"/>
      <c r="F943" s="94"/>
      <c r="G943" s="192"/>
      <c r="H943" s="3"/>
      <c r="I943" s="3"/>
      <c r="J943" s="3"/>
      <c r="K943" s="3"/>
      <c r="L943" s="93"/>
      <c r="M943" s="93"/>
      <c r="N943" s="93"/>
      <c r="O943" s="93"/>
      <c r="P943" s="93"/>
      <c r="Q943" s="95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</row>
    <row r="944" spans="1:31" ht="15.75" customHeight="1">
      <c r="A944" s="3"/>
      <c r="B944" s="3"/>
      <c r="C944" s="3"/>
      <c r="D944" s="3"/>
      <c r="E944" s="3"/>
      <c r="F944" s="94"/>
      <c r="G944" s="192"/>
      <c r="H944" s="3"/>
      <c r="I944" s="3"/>
      <c r="J944" s="3"/>
      <c r="K944" s="3"/>
      <c r="L944" s="93"/>
      <c r="M944" s="93"/>
      <c r="N944" s="93"/>
      <c r="O944" s="93"/>
      <c r="P944" s="93"/>
      <c r="Q944" s="95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</row>
    <row r="945" spans="1:31" ht="15.75" customHeight="1">
      <c r="A945" s="3"/>
      <c r="B945" s="3"/>
      <c r="C945" s="3"/>
      <c r="D945" s="3"/>
      <c r="E945" s="3"/>
      <c r="F945" s="94"/>
      <c r="G945" s="192"/>
      <c r="H945" s="3"/>
      <c r="I945" s="3"/>
      <c r="J945" s="3"/>
      <c r="K945" s="3"/>
      <c r="L945" s="93"/>
      <c r="M945" s="93"/>
      <c r="N945" s="93"/>
      <c r="O945" s="93"/>
      <c r="P945" s="93"/>
      <c r="Q945" s="95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</row>
    <row r="946" spans="1:31" ht="15.75" customHeight="1">
      <c r="A946" s="3"/>
      <c r="B946" s="3"/>
      <c r="C946" s="3"/>
      <c r="D946" s="3"/>
      <c r="E946" s="3"/>
      <c r="F946" s="94"/>
      <c r="G946" s="192"/>
      <c r="H946" s="3"/>
      <c r="I946" s="3"/>
      <c r="J946" s="3"/>
      <c r="K946" s="3"/>
      <c r="L946" s="93"/>
      <c r="M946" s="93"/>
      <c r="N946" s="93"/>
      <c r="O946" s="93"/>
      <c r="P946" s="93"/>
      <c r="Q946" s="95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</row>
    <row r="947" spans="1:31" ht="15.75" customHeight="1">
      <c r="A947" s="3"/>
      <c r="B947" s="3"/>
      <c r="C947" s="3"/>
      <c r="D947" s="3"/>
      <c r="E947" s="3"/>
      <c r="F947" s="94"/>
      <c r="G947" s="192"/>
      <c r="H947" s="3"/>
      <c r="I947" s="3"/>
      <c r="J947" s="3"/>
      <c r="K947" s="3"/>
      <c r="L947" s="93"/>
      <c r="M947" s="93"/>
      <c r="N947" s="93"/>
      <c r="O947" s="93"/>
      <c r="P947" s="93"/>
      <c r="Q947" s="95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</row>
    <row r="948" spans="1:31" ht="15.75" customHeight="1">
      <c r="A948" s="3"/>
      <c r="B948" s="3"/>
      <c r="C948" s="3"/>
      <c r="D948" s="3"/>
      <c r="E948" s="3"/>
      <c r="F948" s="94"/>
      <c r="G948" s="192"/>
      <c r="H948" s="3"/>
      <c r="I948" s="3"/>
      <c r="J948" s="3"/>
      <c r="K948" s="3"/>
      <c r="L948" s="93"/>
      <c r="M948" s="93"/>
      <c r="N948" s="93"/>
      <c r="O948" s="93"/>
      <c r="P948" s="93"/>
      <c r="Q948" s="95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</row>
    <row r="949" spans="1:31" ht="15.75" customHeight="1">
      <c r="A949" s="3"/>
      <c r="B949" s="3"/>
      <c r="C949" s="3"/>
      <c r="D949" s="3"/>
      <c r="E949" s="3"/>
      <c r="F949" s="94"/>
      <c r="G949" s="192"/>
      <c r="H949" s="3"/>
      <c r="I949" s="3"/>
      <c r="J949" s="3"/>
      <c r="K949" s="3"/>
      <c r="L949" s="93"/>
      <c r="M949" s="93"/>
      <c r="N949" s="93"/>
      <c r="O949" s="93"/>
      <c r="P949" s="93"/>
      <c r="Q949" s="95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</row>
    <row r="950" spans="1:31" ht="15.75" customHeight="1">
      <c r="A950" s="3"/>
      <c r="B950" s="3"/>
      <c r="C950" s="3"/>
      <c r="D950" s="3"/>
      <c r="E950" s="3"/>
      <c r="F950" s="94"/>
      <c r="G950" s="192"/>
      <c r="H950" s="3"/>
      <c r="I950" s="3"/>
      <c r="J950" s="3"/>
      <c r="K950" s="3"/>
      <c r="L950" s="93"/>
      <c r="M950" s="93"/>
      <c r="N950" s="93"/>
      <c r="O950" s="93"/>
      <c r="P950" s="93"/>
      <c r="Q950" s="95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</row>
    <row r="951" spans="1:31" ht="15.75" customHeight="1">
      <c r="A951" s="3"/>
      <c r="B951" s="3"/>
      <c r="C951" s="3"/>
      <c r="D951" s="3"/>
      <c r="E951" s="3"/>
      <c r="F951" s="94"/>
      <c r="G951" s="192"/>
      <c r="H951" s="3"/>
      <c r="I951" s="3"/>
      <c r="J951" s="3"/>
      <c r="K951" s="3"/>
      <c r="L951" s="93"/>
      <c r="M951" s="93"/>
      <c r="N951" s="93"/>
      <c r="O951" s="93"/>
      <c r="P951" s="93"/>
      <c r="Q951" s="95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</row>
    <row r="952" spans="1:31" ht="15.75" customHeight="1">
      <c r="A952" s="3"/>
      <c r="B952" s="3"/>
      <c r="C952" s="3"/>
      <c r="D952" s="3"/>
      <c r="E952" s="3"/>
      <c r="F952" s="94"/>
      <c r="G952" s="192"/>
      <c r="H952" s="3"/>
      <c r="I952" s="3"/>
      <c r="J952" s="3"/>
      <c r="K952" s="3"/>
      <c r="L952" s="93"/>
      <c r="M952" s="93"/>
      <c r="N952" s="93"/>
      <c r="O952" s="93"/>
      <c r="P952" s="93"/>
      <c r="Q952" s="95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</row>
    <row r="953" spans="1:31" ht="15.75" customHeight="1">
      <c r="A953" s="3"/>
      <c r="B953" s="3"/>
      <c r="C953" s="3"/>
      <c r="D953" s="3"/>
      <c r="E953" s="3"/>
      <c r="F953" s="94"/>
      <c r="G953" s="192"/>
      <c r="H953" s="3"/>
      <c r="I953" s="3"/>
      <c r="J953" s="3"/>
      <c r="K953" s="3"/>
      <c r="L953" s="93"/>
      <c r="M953" s="93"/>
      <c r="N953" s="93"/>
      <c r="O953" s="93"/>
      <c r="P953" s="93"/>
      <c r="Q953" s="95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</row>
    <row r="954" spans="1:31" ht="15.75" customHeight="1">
      <c r="A954" s="3"/>
      <c r="B954" s="3"/>
      <c r="C954" s="3"/>
      <c r="D954" s="3"/>
      <c r="E954" s="3"/>
      <c r="F954" s="94"/>
      <c r="G954" s="192"/>
      <c r="H954" s="3"/>
      <c r="I954" s="3"/>
      <c r="J954" s="3"/>
      <c r="K954" s="3"/>
      <c r="L954" s="93"/>
      <c r="M954" s="93"/>
      <c r="N954" s="93"/>
      <c r="O954" s="93"/>
      <c r="P954" s="93"/>
      <c r="Q954" s="95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</row>
    <row r="955" spans="1:31" ht="15.75" customHeight="1">
      <c r="A955" s="3"/>
      <c r="B955" s="3"/>
      <c r="C955" s="3"/>
      <c r="D955" s="3"/>
      <c r="E955" s="3"/>
      <c r="F955" s="94"/>
      <c r="G955" s="192"/>
      <c r="H955" s="3"/>
      <c r="I955" s="3"/>
      <c r="J955" s="3"/>
      <c r="K955" s="3"/>
      <c r="L955" s="93"/>
      <c r="M955" s="93"/>
      <c r="N955" s="93"/>
      <c r="O955" s="93"/>
      <c r="P955" s="93"/>
      <c r="Q955" s="95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</row>
    <row r="956" spans="1:31" ht="15.75" customHeight="1">
      <c r="A956" s="3"/>
      <c r="B956" s="3"/>
      <c r="C956" s="3"/>
      <c r="D956" s="3"/>
      <c r="E956" s="3"/>
      <c r="F956" s="94"/>
      <c r="G956" s="192"/>
      <c r="H956" s="3"/>
      <c r="I956" s="3"/>
      <c r="J956" s="3"/>
      <c r="K956" s="3"/>
      <c r="L956" s="93"/>
      <c r="M956" s="93"/>
      <c r="N956" s="93"/>
      <c r="O956" s="93"/>
      <c r="P956" s="93"/>
      <c r="Q956" s="95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</row>
    <row r="957" spans="1:31" ht="15.75" customHeight="1">
      <c r="A957" s="3"/>
      <c r="B957" s="3"/>
      <c r="C957" s="3"/>
      <c r="D957" s="3"/>
      <c r="E957" s="3"/>
      <c r="F957" s="94"/>
      <c r="G957" s="192"/>
      <c r="H957" s="3"/>
      <c r="I957" s="3"/>
      <c r="J957" s="3"/>
      <c r="K957" s="3"/>
      <c r="L957" s="93"/>
      <c r="M957" s="93"/>
      <c r="N957" s="93"/>
      <c r="O957" s="93"/>
      <c r="P957" s="93"/>
      <c r="Q957" s="95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</row>
    <row r="958" spans="1:31" ht="15.75" customHeight="1">
      <c r="A958" s="3"/>
      <c r="B958" s="3"/>
      <c r="C958" s="3"/>
      <c r="D958" s="3"/>
      <c r="E958" s="3"/>
      <c r="F958" s="94"/>
      <c r="G958" s="192"/>
      <c r="H958" s="3"/>
      <c r="I958" s="3"/>
      <c r="J958" s="3"/>
      <c r="K958" s="3"/>
      <c r="L958" s="93"/>
      <c r="M958" s="93"/>
      <c r="N958" s="93"/>
      <c r="O958" s="93"/>
      <c r="P958" s="93"/>
      <c r="Q958" s="95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</row>
    <row r="959" spans="1:31" ht="15.75" customHeight="1">
      <c r="A959" s="3"/>
      <c r="B959" s="3"/>
      <c r="C959" s="3"/>
      <c r="D959" s="3"/>
      <c r="E959" s="3"/>
      <c r="F959" s="94"/>
      <c r="G959" s="192"/>
      <c r="H959" s="3"/>
      <c r="I959" s="3"/>
      <c r="J959" s="3"/>
      <c r="K959" s="3"/>
      <c r="L959" s="93"/>
      <c r="M959" s="93"/>
      <c r="N959" s="93"/>
      <c r="O959" s="93"/>
      <c r="P959" s="93"/>
      <c r="Q959" s="95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</row>
    <row r="960" spans="1:31" ht="15.75" customHeight="1">
      <c r="A960" s="3"/>
      <c r="B960" s="3"/>
      <c r="C960" s="3"/>
      <c r="D960" s="3"/>
      <c r="E960" s="3"/>
      <c r="F960" s="94"/>
      <c r="G960" s="192"/>
      <c r="H960" s="3"/>
      <c r="I960" s="3"/>
      <c r="J960" s="3"/>
      <c r="K960" s="3"/>
      <c r="L960" s="93"/>
      <c r="M960" s="93"/>
      <c r="N960" s="93"/>
      <c r="O960" s="93"/>
      <c r="P960" s="93"/>
      <c r="Q960" s="95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</row>
    <row r="961" spans="1:31" ht="15.75" customHeight="1">
      <c r="A961" s="3"/>
      <c r="B961" s="3"/>
      <c r="C961" s="3"/>
      <c r="D961" s="3"/>
      <c r="E961" s="3"/>
      <c r="F961" s="94"/>
      <c r="G961" s="192"/>
      <c r="H961" s="3"/>
      <c r="I961" s="3"/>
      <c r="J961" s="3"/>
      <c r="K961" s="3"/>
      <c r="L961" s="93"/>
      <c r="M961" s="93"/>
      <c r="N961" s="93"/>
      <c r="O961" s="93"/>
      <c r="P961" s="93"/>
      <c r="Q961" s="95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</row>
    <row r="962" spans="1:31" ht="15.75" customHeight="1">
      <c r="A962" s="3"/>
      <c r="B962" s="3"/>
      <c r="C962" s="3"/>
      <c r="D962" s="3"/>
      <c r="E962" s="3"/>
      <c r="F962" s="94"/>
      <c r="G962" s="192"/>
      <c r="H962" s="3"/>
      <c r="I962" s="3"/>
      <c r="J962" s="3"/>
      <c r="K962" s="3"/>
      <c r="L962" s="93"/>
      <c r="M962" s="93"/>
      <c r="N962" s="93"/>
      <c r="O962" s="93"/>
      <c r="P962" s="93"/>
      <c r="Q962" s="95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</row>
    <row r="963" spans="1:31" ht="15.75" customHeight="1">
      <c r="A963" s="3"/>
      <c r="B963" s="3"/>
      <c r="C963" s="3"/>
      <c r="D963" s="3"/>
      <c r="E963" s="3"/>
      <c r="F963" s="94"/>
      <c r="G963" s="192"/>
      <c r="H963" s="3"/>
      <c r="I963" s="3"/>
      <c r="J963" s="3"/>
      <c r="K963" s="3"/>
      <c r="L963" s="93"/>
      <c r="M963" s="93"/>
      <c r="N963" s="93"/>
      <c r="O963" s="93"/>
      <c r="P963" s="93"/>
      <c r="Q963" s="95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</row>
    <row r="964" spans="1:31" ht="15.75" customHeight="1">
      <c r="A964" s="3"/>
      <c r="B964" s="3"/>
      <c r="C964" s="3"/>
      <c r="D964" s="3"/>
      <c r="E964" s="3"/>
      <c r="F964" s="94"/>
      <c r="G964" s="192"/>
      <c r="H964" s="3"/>
      <c r="I964" s="3"/>
      <c r="J964" s="3"/>
      <c r="K964" s="3"/>
      <c r="L964" s="93"/>
      <c r="M964" s="93"/>
      <c r="N964" s="93"/>
      <c r="O964" s="93"/>
      <c r="P964" s="93"/>
      <c r="Q964" s="95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</row>
    <row r="965" spans="1:31" ht="15.75" customHeight="1">
      <c r="A965" s="3"/>
      <c r="B965" s="3"/>
      <c r="C965" s="3"/>
      <c r="D965" s="3"/>
      <c r="E965" s="3"/>
      <c r="F965" s="94"/>
      <c r="G965" s="192"/>
      <c r="H965" s="3"/>
      <c r="I965" s="3"/>
      <c r="J965" s="3"/>
      <c r="K965" s="3"/>
      <c r="L965" s="93"/>
      <c r="M965" s="93"/>
      <c r="N965" s="93"/>
      <c r="O965" s="93"/>
      <c r="P965" s="93"/>
      <c r="Q965" s="95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</row>
    <row r="966" spans="1:31" ht="15.75" customHeight="1">
      <c r="A966" s="3"/>
      <c r="B966" s="3"/>
      <c r="C966" s="3"/>
      <c r="D966" s="3"/>
      <c r="E966" s="3"/>
      <c r="F966" s="94"/>
      <c r="G966" s="192"/>
      <c r="H966" s="3"/>
      <c r="I966" s="3"/>
      <c r="J966" s="3"/>
      <c r="K966" s="3"/>
      <c r="L966" s="93"/>
      <c r="M966" s="93"/>
      <c r="N966" s="93"/>
      <c r="O966" s="93"/>
      <c r="P966" s="93"/>
      <c r="Q966" s="95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</row>
    <row r="967" spans="1:31" ht="15.75" customHeight="1">
      <c r="A967" s="3"/>
      <c r="B967" s="3"/>
      <c r="C967" s="3"/>
      <c r="D967" s="3"/>
      <c r="E967" s="3"/>
      <c r="F967" s="94"/>
      <c r="G967" s="192"/>
      <c r="H967" s="3"/>
      <c r="I967" s="3"/>
      <c r="J967" s="3"/>
      <c r="K967" s="3"/>
      <c r="L967" s="93"/>
      <c r="M967" s="93"/>
      <c r="N967" s="93"/>
      <c r="O967" s="93"/>
      <c r="P967" s="93"/>
      <c r="Q967" s="95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</row>
    <row r="968" spans="1:31" ht="15.75" customHeight="1">
      <c r="A968" s="3"/>
      <c r="B968" s="3"/>
      <c r="C968" s="3"/>
      <c r="D968" s="3"/>
      <c r="E968" s="3"/>
      <c r="F968" s="94"/>
      <c r="G968" s="192"/>
      <c r="H968" s="3"/>
      <c r="I968" s="3"/>
      <c r="J968" s="3"/>
      <c r="K968" s="3"/>
      <c r="L968" s="93"/>
      <c r="M968" s="93"/>
      <c r="N968" s="93"/>
      <c r="O968" s="93"/>
      <c r="P968" s="93"/>
      <c r="Q968" s="95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</row>
    <row r="969" spans="1:31" ht="15.75" customHeight="1">
      <c r="A969" s="3"/>
      <c r="B969" s="3"/>
      <c r="C969" s="3"/>
      <c r="D969" s="3"/>
      <c r="E969" s="3"/>
      <c r="F969" s="94"/>
      <c r="G969" s="192"/>
      <c r="H969" s="3"/>
      <c r="I969" s="3"/>
      <c r="J969" s="3"/>
      <c r="K969" s="3"/>
      <c r="L969" s="93"/>
      <c r="M969" s="93"/>
      <c r="N969" s="93"/>
      <c r="O969" s="93"/>
      <c r="P969" s="93"/>
      <c r="Q969" s="95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</row>
    <row r="970" spans="1:31" ht="15.75" customHeight="1">
      <c r="A970" s="3"/>
      <c r="B970" s="3"/>
      <c r="C970" s="3"/>
      <c r="D970" s="3"/>
      <c r="E970" s="3"/>
      <c r="F970" s="94"/>
      <c r="G970" s="192"/>
      <c r="H970" s="3"/>
      <c r="I970" s="3"/>
      <c r="J970" s="3"/>
      <c r="K970" s="3"/>
      <c r="L970" s="93"/>
      <c r="M970" s="93"/>
      <c r="N970" s="93"/>
      <c r="O970" s="93"/>
      <c r="P970" s="93"/>
      <c r="Q970" s="95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</row>
    <row r="971" spans="1:31" ht="15.75" customHeight="1">
      <c r="A971" s="3"/>
      <c r="B971" s="3"/>
      <c r="C971" s="3"/>
      <c r="D971" s="3"/>
      <c r="E971" s="3"/>
      <c r="F971" s="94"/>
      <c r="G971" s="192"/>
      <c r="H971" s="3"/>
      <c r="I971" s="3"/>
      <c r="J971" s="3"/>
      <c r="K971" s="3"/>
      <c r="L971" s="93"/>
      <c r="M971" s="93"/>
      <c r="N971" s="93"/>
      <c r="O971" s="93"/>
      <c r="P971" s="93"/>
      <c r="Q971" s="95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</row>
    <row r="972" spans="1:31" ht="15.75" customHeight="1">
      <c r="A972" s="3"/>
      <c r="B972" s="3"/>
      <c r="C972" s="3"/>
      <c r="D972" s="3"/>
      <c r="E972" s="3"/>
      <c r="F972" s="94"/>
      <c r="G972" s="192"/>
      <c r="H972" s="3"/>
      <c r="I972" s="3"/>
      <c r="J972" s="3"/>
      <c r="K972" s="3"/>
      <c r="L972" s="93"/>
      <c r="M972" s="93"/>
      <c r="N972" s="93"/>
      <c r="O972" s="93"/>
      <c r="P972" s="93"/>
      <c r="Q972" s="95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</row>
    <row r="973" spans="1:31" ht="15.75" customHeight="1">
      <c r="A973" s="3"/>
      <c r="B973" s="3"/>
      <c r="C973" s="3"/>
      <c r="D973" s="3"/>
      <c r="E973" s="3"/>
      <c r="F973" s="94"/>
      <c r="G973" s="192"/>
      <c r="H973" s="3"/>
      <c r="I973" s="3"/>
      <c r="J973" s="3"/>
      <c r="K973" s="3"/>
      <c r="L973" s="93"/>
      <c r="M973" s="93"/>
      <c r="N973" s="93"/>
      <c r="O973" s="93"/>
      <c r="P973" s="93"/>
      <c r="Q973" s="95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</row>
    <row r="974" spans="1:31" ht="15.75" customHeight="1">
      <c r="A974" s="3"/>
      <c r="B974" s="3"/>
      <c r="C974" s="3"/>
      <c r="D974" s="3"/>
      <c r="E974" s="3"/>
      <c r="F974" s="94"/>
      <c r="G974" s="192"/>
      <c r="H974" s="3"/>
      <c r="I974" s="3"/>
      <c r="J974" s="3"/>
      <c r="K974" s="3"/>
      <c r="L974" s="93"/>
      <c r="M974" s="93"/>
      <c r="N974" s="93"/>
      <c r="O974" s="93"/>
      <c r="P974" s="93"/>
      <c r="Q974" s="95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</row>
    <row r="975" spans="1:31" ht="15.75" customHeight="1">
      <c r="A975" s="3"/>
      <c r="B975" s="3"/>
      <c r="C975" s="3"/>
      <c r="D975" s="3"/>
      <c r="E975" s="3"/>
      <c r="F975" s="94"/>
      <c r="G975" s="192"/>
      <c r="H975" s="3"/>
      <c r="I975" s="3"/>
      <c r="J975" s="3"/>
      <c r="K975" s="3"/>
      <c r="L975" s="93"/>
      <c r="M975" s="93"/>
      <c r="N975" s="93"/>
      <c r="O975" s="93"/>
      <c r="P975" s="93"/>
      <c r="Q975" s="95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</row>
    <row r="976" spans="1:31" ht="15.75" customHeight="1">
      <c r="A976" s="3"/>
      <c r="B976" s="3"/>
      <c r="C976" s="3"/>
      <c r="D976" s="3"/>
      <c r="E976" s="3"/>
      <c r="F976" s="94"/>
      <c r="G976" s="192"/>
      <c r="H976" s="3"/>
      <c r="I976" s="3"/>
      <c r="J976" s="3"/>
      <c r="K976" s="3"/>
      <c r="L976" s="93"/>
      <c r="M976" s="93"/>
      <c r="N976" s="93"/>
      <c r="O976" s="93"/>
      <c r="P976" s="93"/>
      <c r="Q976" s="95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</row>
    <row r="977" spans="1:31" ht="15.75" customHeight="1">
      <c r="A977" s="3"/>
      <c r="B977" s="3"/>
      <c r="C977" s="3"/>
      <c r="D977" s="3"/>
      <c r="E977" s="3"/>
      <c r="F977" s="94"/>
      <c r="G977" s="192"/>
      <c r="H977" s="3"/>
      <c r="I977" s="3"/>
      <c r="J977" s="3"/>
      <c r="K977" s="3"/>
      <c r="L977" s="93"/>
      <c r="M977" s="93"/>
      <c r="N977" s="93"/>
      <c r="O977" s="93"/>
      <c r="P977" s="93"/>
      <c r="Q977" s="95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</row>
    <row r="978" spans="1:31" ht="15.75" customHeight="1">
      <c r="A978" s="3"/>
      <c r="B978" s="3"/>
      <c r="C978" s="3"/>
      <c r="D978" s="3"/>
      <c r="E978" s="3"/>
      <c r="F978" s="94"/>
      <c r="G978" s="192"/>
      <c r="H978" s="3"/>
      <c r="I978" s="3"/>
      <c r="J978" s="3"/>
      <c r="K978" s="3"/>
      <c r="L978" s="93"/>
      <c r="M978" s="93"/>
      <c r="N978" s="93"/>
      <c r="O978" s="93"/>
      <c r="P978" s="93"/>
      <c r="Q978" s="95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</row>
    <row r="979" spans="1:31" ht="15.75" customHeight="1">
      <c r="A979" s="3"/>
      <c r="B979" s="3"/>
      <c r="C979" s="3"/>
      <c r="D979" s="3"/>
      <c r="E979" s="3"/>
      <c r="F979" s="94"/>
      <c r="G979" s="192"/>
      <c r="H979" s="3"/>
      <c r="I979" s="3"/>
      <c r="J979" s="3"/>
      <c r="K979" s="3"/>
      <c r="L979" s="93"/>
      <c r="M979" s="93"/>
      <c r="N979" s="93"/>
      <c r="O979" s="93"/>
      <c r="P979" s="93"/>
      <c r="Q979" s="95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</row>
    <row r="980" spans="1:31" ht="15.75" customHeight="1">
      <c r="A980" s="3"/>
      <c r="B980" s="3"/>
      <c r="C980" s="3"/>
      <c r="D980" s="3"/>
      <c r="E980" s="3"/>
      <c r="F980" s="94"/>
      <c r="G980" s="192"/>
      <c r="H980" s="3"/>
      <c r="I980" s="3"/>
      <c r="J980" s="3"/>
      <c r="K980" s="3"/>
      <c r="L980" s="93"/>
      <c r="M980" s="93"/>
      <c r="N980" s="93"/>
      <c r="O980" s="93"/>
      <c r="P980" s="93"/>
      <c r="Q980" s="95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</row>
    <row r="981" spans="1:31" ht="15.75" customHeight="1">
      <c r="A981" s="3"/>
      <c r="B981" s="3"/>
      <c r="C981" s="3"/>
      <c r="D981" s="3"/>
      <c r="E981" s="3"/>
      <c r="F981" s="94"/>
      <c r="G981" s="192"/>
      <c r="H981" s="3"/>
      <c r="I981" s="3"/>
      <c r="J981" s="3"/>
      <c r="K981" s="3"/>
      <c r="L981" s="93"/>
      <c r="M981" s="93"/>
      <c r="N981" s="93"/>
      <c r="O981" s="93"/>
      <c r="P981" s="93"/>
      <c r="Q981" s="95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</row>
    <row r="982" spans="1:31" ht="15.75" customHeight="1">
      <c r="A982" s="3"/>
      <c r="B982" s="3"/>
      <c r="C982" s="3"/>
      <c r="D982" s="3"/>
      <c r="E982" s="3"/>
      <c r="F982" s="94"/>
      <c r="G982" s="192"/>
      <c r="H982" s="3"/>
      <c r="I982" s="3"/>
      <c r="J982" s="3"/>
      <c r="K982" s="3"/>
      <c r="L982" s="93"/>
      <c r="M982" s="93"/>
      <c r="N982" s="93"/>
      <c r="O982" s="93"/>
      <c r="P982" s="93"/>
      <c r="Q982" s="95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</row>
    <row r="983" spans="1:31" ht="15.75" customHeight="1">
      <c r="A983" s="3"/>
      <c r="B983" s="3"/>
      <c r="C983" s="3"/>
      <c r="D983" s="3"/>
      <c r="E983" s="3"/>
      <c r="F983" s="94"/>
      <c r="G983" s="192"/>
      <c r="H983" s="3"/>
      <c r="I983" s="3"/>
      <c r="J983" s="3"/>
      <c r="K983" s="3"/>
      <c r="L983" s="93"/>
      <c r="M983" s="93"/>
      <c r="N983" s="93"/>
      <c r="O983" s="93"/>
      <c r="P983" s="93"/>
      <c r="Q983" s="95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</row>
    <row r="984" spans="1:31" ht="15.75" customHeight="1">
      <c r="A984" s="3"/>
      <c r="B984" s="3"/>
      <c r="C984" s="3"/>
      <c r="D984" s="3"/>
      <c r="E984" s="3"/>
      <c r="F984" s="94"/>
      <c r="G984" s="192"/>
      <c r="H984" s="3"/>
      <c r="I984" s="3"/>
      <c r="J984" s="3"/>
      <c r="K984" s="3"/>
      <c r="L984" s="93"/>
      <c r="M984" s="93"/>
      <c r="N984" s="93"/>
      <c r="O984" s="93"/>
      <c r="P984" s="93"/>
      <c r="Q984" s="95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</row>
    <row r="985" spans="1:31" ht="15.75" customHeight="1">
      <c r="A985" s="3"/>
      <c r="B985" s="3"/>
      <c r="C985" s="3"/>
      <c r="D985" s="3"/>
      <c r="E985" s="3"/>
      <c r="F985" s="94"/>
      <c r="G985" s="192"/>
      <c r="H985" s="3"/>
      <c r="I985" s="3"/>
      <c r="J985" s="3"/>
      <c r="K985" s="3"/>
      <c r="L985" s="93"/>
      <c r="M985" s="93"/>
      <c r="N985" s="93"/>
      <c r="O985" s="93"/>
      <c r="P985" s="93"/>
      <c r="Q985" s="95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</row>
    <row r="986" spans="1:31" ht="15.75" customHeight="1">
      <c r="A986" s="3"/>
      <c r="B986" s="3"/>
      <c r="C986" s="3"/>
      <c r="D986" s="3"/>
      <c r="E986" s="3"/>
      <c r="F986" s="94"/>
      <c r="G986" s="192"/>
      <c r="H986" s="3"/>
      <c r="I986" s="3"/>
      <c r="J986" s="3"/>
      <c r="K986" s="3"/>
      <c r="L986" s="93"/>
      <c r="M986" s="93"/>
      <c r="N986" s="93"/>
      <c r="O986" s="93"/>
      <c r="P986" s="93"/>
      <c r="Q986" s="95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</row>
    <row r="987" spans="1:31" ht="15.75" customHeight="1">
      <c r="A987" s="3"/>
      <c r="B987" s="3"/>
      <c r="C987" s="3"/>
      <c r="D987" s="3"/>
      <c r="E987" s="3"/>
      <c r="F987" s="94"/>
      <c r="G987" s="192"/>
      <c r="H987" s="3"/>
      <c r="I987" s="3"/>
      <c r="J987" s="3"/>
      <c r="K987" s="3"/>
      <c r="L987" s="93"/>
      <c r="M987" s="93"/>
      <c r="N987" s="93"/>
      <c r="O987" s="93"/>
      <c r="P987" s="93"/>
      <c r="Q987" s="95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</row>
    <row r="988" spans="1:31" ht="15.75" customHeight="1">
      <c r="A988" s="3"/>
      <c r="B988" s="3"/>
      <c r="C988" s="3"/>
      <c r="D988" s="3"/>
      <c r="E988" s="3"/>
      <c r="F988" s="94"/>
      <c r="G988" s="192"/>
      <c r="H988" s="3"/>
      <c r="I988" s="3"/>
      <c r="J988" s="3"/>
      <c r="K988" s="3"/>
      <c r="L988" s="93"/>
      <c r="M988" s="93"/>
      <c r="N988" s="93"/>
      <c r="O988" s="93"/>
      <c r="P988" s="93"/>
      <c r="Q988" s="95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</row>
    <row r="989" spans="1:31" ht="15.75" customHeight="1">
      <c r="A989" s="3"/>
      <c r="B989" s="3"/>
      <c r="C989" s="3"/>
      <c r="D989" s="3"/>
      <c r="E989" s="3"/>
      <c r="F989" s="94"/>
      <c r="G989" s="192"/>
      <c r="H989" s="3"/>
      <c r="I989" s="3"/>
      <c r="J989" s="3"/>
      <c r="K989" s="3"/>
      <c r="L989" s="93"/>
      <c r="M989" s="93"/>
      <c r="N989" s="93"/>
      <c r="O989" s="93"/>
      <c r="P989" s="93"/>
      <c r="Q989" s="95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</row>
    <row r="990" spans="1:31" ht="15.75" customHeight="1">
      <c r="A990" s="3"/>
      <c r="B990" s="3"/>
      <c r="C990" s="3"/>
      <c r="D990" s="3"/>
      <c r="E990" s="3"/>
      <c r="F990" s="94"/>
      <c r="G990" s="192"/>
      <c r="H990" s="3"/>
      <c r="I990" s="3"/>
      <c r="J990" s="3"/>
      <c r="K990" s="3"/>
      <c r="L990" s="93"/>
      <c r="M990" s="93"/>
      <c r="N990" s="93"/>
      <c r="O990" s="93"/>
      <c r="P990" s="93"/>
      <c r="Q990" s="95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</row>
    <row r="991" spans="1:31" ht="15.75" customHeight="1">
      <c r="A991" s="3"/>
      <c r="B991" s="3"/>
      <c r="C991" s="3"/>
      <c r="D991" s="3"/>
      <c r="E991" s="3"/>
      <c r="F991" s="94"/>
      <c r="G991" s="192"/>
      <c r="H991" s="3"/>
      <c r="I991" s="3"/>
      <c r="J991" s="3"/>
      <c r="K991" s="3"/>
      <c r="L991" s="93"/>
      <c r="M991" s="93"/>
      <c r="N991" s="93"/>
      <c r="O991" s="93"/>
      <c r="P991" s="93"/>
      <c r="Q991" s="95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</row>
    <row r="992" spans="1:31" ht="15.75" customHeight="1">
      <c r="A992" s="3"/>
      <c r="B992" s="3"/>
      <c r="C992" s="3"/>
      <c r="D992" s="3"/>
      <c r="E992" s="3"/>
      <c r="F992" s="94"/>
      <c r="G992" s="192"/>
      <c r="H992" s="3"/>
      <c r="I992" s="3"/>
      <c r="J992" s="3"/>
      <c r="K992" s="3"/>
      <c r="L992" s="93"/>
      <c r="M992" s="93"/>
      <c r="N992" s="93"/>
      <c r="O992" s="93"/>
      <c r="P992" s="93"/>
      <c r="Q992" s="95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</row>
    <row r="993" spans="1:31" ht="15.75" customHeight="1">
      <c r="A993" s="3"/>
      <c r="B993" s="3"/>
      <c r="C993" s="3"/>
      <c r="D993" s="3"/>
      <c r="E993" s="3"/>
      <c r="F993" s="94"/>
      <c r="G993" s="192"/>
      <c r="H993" s="3"/>
      <c r="I993" s="3"/>
      <c r="J993" s="3"/>
      <c r="K993" s="3"/>
      <c r="L993" s="93"/>
      <c r="M993" s="93"/>
      <c r="N993" s="93"/>
      <c r="O993" s="93"/>
      <c r="P993" s="93"/>
      <c r="Q993" s="95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</row>
    <row r="994" spans="1:31" ht="15.75" customHeight="1">
      <c r="A994" s="3"/>
      <c r="B994" s="3"/>
      <c r="C994" s="3"/>
      <c r="D994" s="3"/>
      <c r="E994" s="3"/>
      <c r="F994" s="94"/>
      <c r="G994" s="192"/>
      <c r="H994" s="3"/>
      <c r="I994" s="3"/>
      <c r="J994" s="3"/>
      <c r="K994" s="3"/>
      <c r="L994" s="93"/>
      <c r="M994" s="93"/>
      <c r="N994" s="93"/>
      <c r="O994" s="93"/>
      <c r="P994" s="93"/>
      <c r="Q994" s="95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</row>
    <row r="995" spans="1:31" ht="15.75" customHeight="1">
      <c r="A995" s="3"/>
      <c r="B995" s="3"/>
      <c r="C995" s="3"/>
      <c r="D995" s="3"/>
      <c r="E995" s="3"/>
      <c r="F995" s="94"/>
      <c r="G995" s="192"/>
      <c r="H995" s="3"/>
      <c r="I995" s="3"/>
      <c r="J995" s="3"/>
      <c r="K995" s="3"/>
      <c r="L995" s="93"/>
      <c r="M995" s="93"/>
      <c r="N995" s="93"/>
      <c r="O995" s="93"/>
      <c r="P995" s="93"/>
      <c r="Q995" s="95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</row>
    <row r="996" spans="1:31" ht="15.75" customHeight="1">
      <c r="A996" s="3"/>
      <c r="B996" s="3"/>
      <c r="C996" s="3"/>
      <c r="D996" s="3"/>
      <c r="E996" s="3"/>
      <c r="F996" s="94"/>
      <c r="G996" s="192"/>
      <c r="H996" s="3"/>
      <c r="I996" s="3"/>
      <c r="J996" s="3"/>
      <c r="K996" s="3"/>
      <c r="L996" s="93"/>
      <c r="M996" s="93"/>
      <c r="N996" s="93"/>
      <c r="O996" s="93"/>
      <c r="P996" s="93"/>
      <c r="Q996" s="95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</row>
    <row r="997" spans="1:31" ht="15.75" customHeight="1">
      <c r="A997" s="3"/>
      <c r="B997" s="3"/>
      <c r="C997" s="3"/>
      <c r="D997" s="3"/>
      <c r="E997" s="3"/>
      <c r="F997" s="94"/>
      <c r="G997" s="192"/>
      <c r="H997" s="3"/>
      <c r="I997" s="3"/>
      <c r="J997" s="3"/>
      <c r="K997" s="3"/>
      <c r="L997" s="93"/>
      <c r="M997" s="93"/>
      <c r="N997" s="93"/>
      <c r="O997" s="93"/>
      <c r="P997" s="93"/>
      <c r="Q997" s="95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</row>
    <row r="998" spans="1:31" ht="15.75" customHeight="1">
      <c r="A998" s="3"/>
      <c r="B998" s="3"/>
      <c r="C998" s="3"/>
      <c r="D998" s="3"/>
      <c r="E998" s="3"/>
      <c r="F998" s="94"/>
      <c r="G998" s="192"/>
      <c r="H998" s="3"/>
      <c r="I998" s="3"/>
      <c r="J998" s="3"/>
      <c r="K998" s="3"/>
      <c r="L998" s="93"/>
      <c r="M998" s="93"/>
      <c r="N998" s="93"/>
      <c r="O998" s="93"/>
      <c r="P998" s="93"/>
      <c r="Q998" s="95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</row>
  </sheetData>
  <autoFilter ref="A11:AB282">
    <sortState ref="A11:AB282">
      <sortCondition descending="1" ref="L11:L282"/>
    </sortState>
  </autoFilter>
  <sortState ref="B12:U354">
    <sortCondition descending="1" ref="Q12:Q354"/>
  </sortState>
  <mergeCells count="10">
    <mergeCell ref="A7:B7"/>
    <mergeCell ref="C9:R9"/>
    <mergeCell ref="S9:U9"/>
    <mergeCell ref="J1:R1"/>
    <mergeCell ref="B2:R2"/>
    <mergeCell ref="A3:B3"/>
    <mergeCell ref="A4:B4"/>
    <mergeCell ref="C4:E4"/>
    <mergeCell ref="A5:B5"/>
    <mergeCell ref="A6:B6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00"/>
  <sheetViews>
    <sheetView topLeftCell="G220" workbookViewId="0">
      <selection activeCell="R41" sqref="R41:R301"/>
    </sheetView>
  </sheetViews>
  <sheetFormatPr defaultColWidth="14.42578125" defaultRowHeight="15" customHeight="1"/>
  <cols>
    <col min="1" max="1" width="6.28515625" customWidth="1"/>
    <col min="2" max="2" width="15.5703125" customWidth="1"/>
    <col min="3" max="3" width="14.140625" customWidth="1"/>
    <col min="4" max="4" width="11.5703125" customWidth="1"/>
    <col min="5" max="5" width="10.28515625" customWidth="1"/>
    <col min="6" max="6" width="6.7109375" customWidth="1"/>
    <col min="7" max="7" width="11.42578125" customWidth="1"/>
    <col min="8" max="8" width="5.85546875" customWidth="1"/>
    <col min="9" max="9" width="10.42578125" customWidth="1"/>
    <col min="10" max="10" width="35.140625" customWidth="1"/>
    <col min="11" max="11" width="9.140625" customWidth="1"/>
    <col min="12" max="15" width="13" style="200" customWidth="1"/>
    <col min="16" max="16" width="13" customWidth="1"/>
    <col min="17" max="18" width="14.5703125" customWidth="1"/>
    <col min="19" max="19" width="29" customWidth="1"/>
    <col min="20" max="20" width="13.28515625" customWidth="1"/>
    <col min="21" max="21" width="58.140625" customWidth="1"/>
    <col min="22" max="31" width="9.28515625" customWidth="1"/>
  </cols>
  <sheetData>
    <row r="1" spans="1:31">
      <c r="A1" s="1"/>
      <c r="B1" s="1"/>
      <c r="C1" s="1"/>
      <c r="D1" s="1"/>
      <c r="E1" s="1"/>
      <c r="F1" s="2"/>
      <c r="G1" s="2"/>
      <c r="H1" s="2"/>
      <c r="I1" s="1"/>
      <c r="J1" s="1"/>
      <c r="K1" s="280"/>
      <c r="L1" s="281"/>
      <c r="M1" s="281"/>
      <c r="N1" s="281"/>
      <c r="O1" s="281"/>
      <c r="P1" s="281"/>
      <c r="Q1" s="281"/>
      <c r="R1" s="27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33.75" customHeight="1">
      <c r="A2" s="1"/>
      <c r="B2" s="282" t="s">
        <v>927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74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0.75" customHeight="1">
      <c r="A3" s="283" t="s">
        <v>1</v>
      </c>
      <c r="B3" s="274"/>
      <c r="C3" s="4"/>
      <c r="D3" s="1"/>
      <c r="E3" s="1"/>
      <c r="F3" s="2"/>
      <c r="G3" s="2"/>
      <c r="H3" s="2"/>
      <c r="I3" s="1"/>
      <c r="J3" s="1"/>
      <c r="K3" s="1"/>
      <c r="L3" s="168"/>
      <c r="M3" s="168"/>
      <c r="N3" s="168"/>
      <c r="O3" s="168"/>
      <c r="P3" s="5"/>
      <c r="Q3" s="6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6.5" customHeight="1">
      <c r="A4" s="283" t="s">
        <v>2</v>
      </c>
      <c r="B4" s="274"/>
      <c r="C4" s="284"/>
      <c r="D4" s="281"/>
      <c r="E4" s="274"/>
      <c r="F4" s="2"/>
      <c r="G4" s="2"/>
      <c r="H4" s="2"/>
      <c r="I4" s="1"/>
      <c r="J4" s="1"/>
      <c r="K4" s="1"/>
      <c r="L4" s="168"/>
      <c r="M4" s="168"/>
      <c r="N4" s="168"/>
      <c r="O4" s="168"/>
      <c r="P4" s="5"/>
      <c r="Q4" s="6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>
      <c r="A5" s="280" t="s">
        <v>3</v>
      </c>
      <c r="B5" s="274"/>
      <c r="C5" s="1" t="s">
        <v>4</v>
      </c>
      <c r="D5" s="1"/>
      <c r="E5" s="1"/>
      <c r="F5" s="2"/>
      <c r="G5" s="2"/>
      <c r="H5" s="2"/>
      <c r="I5" s="1"/>
      <c r="J5" s="1"/>
      <c r="K5" s="1"/>
      <c r="L5" s="168"/>
      <c r="M5" s="168"/>
      <c r="N5" s="168"/>
      <c r="O5" s="168"/>
      <c r="P5" s="5"/>
      <c r="Q5" s="6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>
      <c r="A6" s="280" t="s">
        <v>5</v>
      </c>
      <c r="B6" s="274"/>
      <c r="C6" s="1">
        <v>8</v>
      </c>
      <c r="D6" s="1"/>
      <c r="E6" s="1"/>
      <c r="F6" s="2"/>
      <c r="G6" s="2"/>
      <c r="H6" s="2"/>
      <c r="I6" s="1"/>
      <c r="J6" s="1"/>
      <c r="K6" s="1"/>
      <c r="L6" s="168"/>
      <c r="M6" s="168"/>
      <c r="N6" s="168"/>
      <c r="O6" s="168"/>
      <c r="P6" s="5"/>
      <c r="Q6" s="6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>
      <c r="A7" s="273" t="s">
        <v>6</v>
      </c>
      <c r="B7" s="274"/>
      <c r="C7" s="7"/>
      <c r="D7" s="1"/>
      <c r="E7" s="1"/>
      <c r="F7" s="2"/>
      <c r="G7" s="2"/>
      <c r="H7" s="2"/>
      <c r="I7" s="1"/>
      <c r="J7" s="1"/>
      <c r="K7" s="1"/>
      <c r="L7" s="168"/>
      <c r="M7" s="168"/>
      <c r="N7" s="168"/>
      <c r="O7" s="168"/>
      <c r="P7" s="5"/>
      <c r="Q7" s="6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>
      <c r="A8" s="1"/>
      <c r="B8" s="1"/>
      <c r="C8" s="157"/>
      <c r="D8" s="157"/>
      <c r="E8" s="157"/>
      <c r="F8" s="157"/>
      <c r="G8" s="157"/>
      <c r="H8" s="157"/>
      <c r="I8" s="157"/>
      <c r="J8" s="157"/>
      <c r="K8" s="157"/>
      <c r="L8" s="168"/>
      <c r="M8" s="168"/>
      <c r="N8" s="168"/>
      <c r="O8" s="168"/>
      <c r="P8" s="168"/>
      <c r="Q8" s="201"/>
      <c r="R8" s="157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2.75" customHeight="1">
      <c r="A9" s="8"/>
      <c r="B9" s="9"/>
      <c r="C9" s="285" t="s">
        <v>7</v>
      </c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7"/>
      <c r="S9" s="278" t="s">
        <v>8</v>
      </c>
      <c r="T9" s="276"/>
      <c r="U9" s="279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2.75" customHeight="1">
      <c r="A10" s="10"/>
      <c r="B10" s="10"/>
      <c r="C10" s="11"/>
      <c r="D10" s="11"/>
      <c r="E10" s="11"/>
      <c r="F10" s="12"/>
      <c r="G10" s="12"/>
      <c r="H10" s="12"/>
      <c r="I10" s="11"/>
      <c r="J10" s="10"/>
      <c r="K10" s="11"/>
      <c r="L10" s="159"/>
      <c r="M10" s="159"/>
      <c r="N10" s="159"/>
      <c r="O10" s="159"/>
      <c r="P10" s="13"/>
      <c r="Q10" s="14"/>
      <c r="R10" s="14"/>
      <c r="S10" s="14"/>
      <c r="T10" s="15"/>
      <c r="U10" s="5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78.75" customHeight="1">
      <c r="A11" s="16" t="s">
        <v>9</v>
      </c>
      <c r="B11" s="17" t="s">
        <v>10</v>
      </c>
      <c r="C11" s="96" t="s">
        <v>11</v>
      </c>
      <c r="D11" s="96" t="s">
        <v>12</v>
      </c>
      <c r="E11" s="96" t="s">
        <v>13</v>
      </c>
      <c r="F11" s="97" t="s">
        <v>14</v>
      </c>
      <c r="G11" s="97" t="s">
        <v>15</v>
      </c>
      <c r="H11" s="97" t="s">
        <v>16</v>
      </c>
      <c r="I11" s="96" t="s">
        <v>17</v>
      </c>
      <c r="J11" s="96" t="s">
        <v>928</v>
      </c>
      <c r="K11" s="96" t="s">
        <v>19</v>
      </c>
      <c r="L11" s="160">
        <v>1</v>
      </c>
      <c r="M11" s="160">
        <v>2</v>
      </c>
      <c r="N11" s="160">
        <v>3</v>
      </c>
      <c r="O11" s="160">
        <v>4</v>
      </c>
      <c r="P11" s="98">
        <v>5</v>
      </c>
      <c r="Q11" s="98" t="s">
        <v>20</v>
      </c>
      <c r="R11" s="96" t="s">
        <v>21</v>
      </c>
      <c r="S11" s="96" t="s">
        <v>1585</v>
      </c>
      <c r="T11" s="96" t="s">
        <v>22</v>
      </c>
      <c r="U11" s="96" t="s">
        <v>23</v>
      </c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4.25" customHeight="1">
      <c r="A12" s="212">
        <v>1</v>
      </c>
      <c r="B12" s="213" t="s">
        <v>24</v>
      </c>
      <c r="C12" s="214" t="s">
        <v>762</v>
      </c>
      <c r="D12" s="214" t="s">
        <v>197</v>
      </c>
      <c r="E12" s="214" t="s">
        <v>105</v>
      </c>
      <c r="F12" s="215"/>
      <c r="G12" s="216">
        <v>40187</v>
      </c>
      <c r="H12" s="217" t="s">
        <v>28</v>
      </c>
      <c r="I12" s="218" t="s">
        <v>931</v>
      </c>
      <c r="J12" s="219" t="s">
        <v>46</v>
      </c>
      <c r="K12" s="217">
        <v>8</v>
      </c>
      <c r="L12" s="220">
        <v>10</v>
      </c>
      <c r="M12" s="220">
        <v>7</v>
      </c>
      <c r="N12" s="220">
        <f>0.5+7.5</f>
        <v>8</v>
      </c>
      <c r="O12" s="220">
        <v>4.5</v>
      </c>
      <c r="P12" s="221"/>
      <c r="Q12" s="212">
        <f t="shared" ref="Q12:Q75" si="0">SUM(L12:P12)</f>
        <v>29.5</v>
      </c>
      <c r="R12" s="215" t="s">
        <v>1596</v>
      </c>
      <c r="S12" s="222" t="s">
        <v>48</v>
      </c>
      <c r="T12" s="212" t="s">
        <v>32</v>
      </c>
      <c r="U12" s="219" t="s">
        <v>46</v>
      </c>
      <c r="V12" s="1"/>
      <c r="W12" s="1"/>
      <c r="X12" s="1"/>
      <c r="Y12" s="1"/>
      <c r="Z12" s="1"/>
      <c r="AA12" s="104"/>
      <c r="AB12" s="104"/>
      <c r="AC12" s="104"/>
      <c r="AD12" s="104"/>
      <c r="AE12" s="104"/>
    </row>
    <row r="13" spans="1:31" ht="14.25" customHeight="1">
      <c r="A13" s="212">
        <v>2</v>
      </c>
      <c r="B13" s="213" t="s">
        <v>24</v>
      </c>
      <c r="C13" s="219" t="s">
        <v>1206</v>
      </c>
      <c r="D13" s="219" t="s">
        <v>446</v>
      </c>
      <c r="E13" s="219" t="s">
        <v>385</v>
      </c>
      <c r="F13" s="217"/>
      <c r="G13" s="223">
        <v>40260</v>
      </c>
      <c r="H13" s="217" t="s">
        <v>28</v>
      </c>
      <c r="I13" s="218" t="s">
        <v>931</v>
      </c>
      <c r="J13" s="214" t="s">
        <v>82</v>
      </c>
      <c r="K13" s="217">
        <v>8</v>
      </c>
      <c r="L13" s="220">
        <f>6+4</f>
        <v>10</v>
      </c>
      <c r="M13" s="220">
        <v>0</v>
      </c>
      <c r="N13" s="220">
        <v>10</v>
      </c>
      <c r="O13" s="220">
        <f>7+1</f>
        <v>8</v>
      </c>
      <c r="P13" s="215"/>
      <c r="Q13" s="212">
        <f t="shared" si="0"/>
        <v>28</v>
      </c>
      <c r="R13" s="212" t="s">
        <v>1597</v>
      </c>
      <c r="S13" s="219" t="s">
        <v>83</v>
      </c>
      <c r="T13" s="212" t="s">
        <v>32</v>
      </c>
      <c r="U13" s="214" t="s">
        <v>82</v>
      </c>
      <c r="V13" s="1"/>
      <c r="W13" s="1"/>
      <c r="X13" s="1"/>
      <c r="Y13" s="1"/>
      <c r="Z13" s="1"/>
      <c r="AA13" s="104"/>
      <c r="AB13" s="104"/>
      <c r="AC13" s="104"/>
      <c r="AD13" s="104"/>
      <c r="AE13" s="104"/>
    </row>
    <row r="14" spans="1:31" ht="14.25" customHeight="1">
      <c r="A14" s="212">
        <v>3</v>
      </c>
      <c r="B14" s="213" t="s">
        <v>24</v>
      </c>
      <c r="C14" s="219" t="s">
        <v>1119</v>
      </c>
      <c r="D14" s="219" t="s">
        <v>657</v>
      </c>
      <c r="E14" s="219" t="s">
        <v>265</v>
      </c>
      <c r="F14" s="212"/>
      <c r="G14" s="223">
        <v>40303</v>
      </c>
      <c r="H14" s="217" t="s">
        <v>28</v>
      </c>
      <c r="I14" s="218" t="s">
        <v>931</v>
      </c>
      <c r="J14" s="214" t="s">
        <v>82</v>
      </c>
      <c r="K14" s="217">
        <v>8</v>
      </c>
      <c r="L14" s="224">
        <v>10</v>
      </c>
      <c r="M14" s="224">
        <v>1</v>
      </c>
      <c r="N14" s="224">
        <v>10</v>
      </c>
      <c r="O14" s="224">
        <v>6</v>
      </c>
      <c r="P14" s="212"/>
      <c r="Q14" s="212">
        <f t="shared" si="0"/>
        <v>27</v>
      </c>
      <c r="R14" s="212" t="s">
        <v>1597</v>
      </c>
      <c r="S14" s="219" t="s">
        <v>179</v>
      </c>
      <c r="T14" s="212" t="s">
        <v>32</v>
      </c>
      <c r="U14" s="214" t="s">
        <v>82</v>
      </c>
      <c r="V14" s="1"/>
      <c r="W14" s="1"/>
      <c r="X14" s="1"/>
      <c r="Y14" s="1"/>
      <c r="Z14" s="1"/>
      <c r="AA14" s="104"/>
      <c r="AB14" s="104"/>
      <c r="AC14" s="104"/>
      <c r="AD14" s="104"/>
      <c r="AE14" s="104"/>
    </row>
    <row r="15" spans="1:31" ht="14.25" customHeight="1">
      <c r="A15" s="212">
        <v>4</v>
      </c>
      <c r="B15" s="213" t="s">
        <v>24</v>
      </c>
      <c r="C15" s="214" t="s">
        <v>1329</v>
      </c>
      <c r="D15" s="214" t="s">
        <v>688</v>
      </c>
      <c r="E15" s="214" t="s">
        <v>1330</v>
      </c>
      <c r="F15" s="225"/>
      <c r="G15" s="216">
        <v>40540</v>
      </c>
      <c r="H15" s="217" t="s">
        <v>28</v>
      </c>
      <c r="I15" s="218" t="s">
        <v>931</v>
      </c>
      <c r="J15" s="219" t="s">
        <v>46</v>
      </c>
      <c r="K15" s="217">
        <v>8</v>
      </c>
      <c r="L15" s="220">
        <v>10</v>
      </c>
      <c r="M15" s="220" t="s">
        <v>47</v>
      </c>
      <c r="N15" s="220">
        <f>4+5</f>
        <v>9</v>
      </c>
      <c r="O15" s="220">
        <f>7+1</f>
        <v>8</v>
      </c>
      <c r="P15" s="215"/>
      <c r="Q15" s="212">
        <f t="shared" si="0"/>
        <v>27</v>
      </c>
      <c r="R15" s="212" t="s">
        <v>1597</v>
      </c>
      <c r="S15" s="222" t="s">
        <v>1168</v>
      </c>
      <c r="T15" s="212" t="s">
        <v>32</v>
      </c>
      <c r="U15" s="219" t="s">
        <v>46</v>
      </c>
      <c r="V15" s="1"/>
      <c r="W15" s="1"/>
      <c r="X15" s="1"/>
      <c r="Y15" s="1"/>
      <c r="Z15" s="1"/>
      <c r="AA15" s="104"/>
      <c r="AB15" s="104"/>
      <c r="AC15" s="104"/>
      <c r="AD15" s="104"/>
      <c r="AE15" s="104"/>
    </row>
    <row r="16" spans="1:31" ht="14.25" customHeight="1">
      <c r="A16" s="212">
        <v>5</v>
      </c>
      <c r="B16" s="213" t="s">
        <v>24</v>
      </c>
      <c r="C16" s="214" t="s">
        <v>1417</v>
      </c>
      <c r="D16" s="214" t="s">
        <v>1398</v>
      </c>
      <c r="E16" s="214" t="s">
        <v>277</v>
      </c>
      <c r="F16" s="217"/>
      <c r="G16" s="223">
        <v>40297</v>
      </c>
      <c r="H16" s="217" t="s">
        <v>28</v>
      </c>
      <c r="I16" s="218" t="s">
        <v>931</v>
      </c>
      <c r="J16" s="214" t="s">
        <v>1591</v>
      </c>
      <c r="K16" s="217">
        <v>8</v>
      </c>
      <c r="L16" s="220">
        <v>6</v>
      </c>
      <c r="M16" s="220" t="s">
        <v>47</v>
      </c>
      <c r="N16" s="220">
        <v>10</v>
      </c>
      <c r="O16" s="220">
        <v>10</v>
      </c>
      <c r="P16" s="215"/>
      <c r="Q16" s="212">
        <f t="shared" si="0"/>
        <v>26</v>
      </c>
      <c r="R16" s="212" t="s">
        <v>1597</v>
      </c>
      <c r="S16" s="214" t="s">
        <v>225</v>
      </c>
      <c r="T16" s="212" t="s">
        <v>32</v>
      </c>
      <c r="U16" s="214" t="s">
        <v>224</v>
      </c>
      <c r="V16" s="1"/>
      <c r="W16" s="1"/>
      <c r="X16" s="1"/>
      <c r="Y16" s="1"/>
      <c r="Z16" s="1"/>
      <c r="AA16" s="104"/>
      <c r="AB16" s="104"/>
      <c r="AC16" s="104"/>
      <c r="AD16" s="104"/>
      <c r="AE16" s="104"/>
    </row>
    <row r="17" spans="1:31" ht="14.25" customHeight="1">
      <c r="A17" s="212">
        <v>6</v>
      </c>
      <c r="B17" s="213" t="s">
        <v>24</v>
      </c>
      <c r="C17" s="226" t="s">
        <v>1155</v>
      </c>
      <c r="D17" s="214" t="s">
        <v>1156</v>
      </c>
      <c r="E17" s="214" t="s">
        <v>1157</v>
      </c>
      <c r="F17" s="217"/>
      <c r="G17" s="227">
        <v>40471</v>
      </c>
      <c r="H17" s="217" t="s">
        <v>28</v>
      </c>
      <c r="I17" s="218" t="s">
        <v>931</v>
      </c>
      <c r="J17" s="214" t="s">
        <v>867</v>
      </c>
      <c r="K17" s="217">
        <v>8</v>
      </c>
      <c r="L17" s="224">
        <v>10</v>
      </c>
      <c r="M17" s="224">
        <v>10</v>
      </c>
      <c r="N17" s="224">
        <v>1</v>
      </c>
      <c r="O17" s="224">
        <v>5</v>
      </c>
      <c r="P17" s="212"/>
      <c r="Q17" s="212">
        <f t="shared" si="0"/>
        <v>26</v>
      </c>
      <c r="R17" s="212" t="s">
        <v>1597</v>
      </c>
      <c r="S17" s="214" t="s">
        <v>868</v>
      </c>
      <c r="T17" s="212" t="s">
        <v>32</v>
      </c>
      <c r="U17" s="214" t="s">
        <v>867</v>
      </c>
      <c r="V17" s="1"/>
      <c r="W17" s="1"/>
      <c r="X17" s="1"/>
      <c r="Y17" s="1"/>
      <c r="Z17" s="1"/>
      <c r="AA17" s="104"/>
      <c r="AB17" s="104"/>
      <c r="AC17" s="104"/>
      <c r="AD17" s="104"/>
      <c r="AE17" s="104"/>
    </row>
    <row r="18" spans="1:31" ht="14.25" customHeight="1">
      <c r="A18" s="212">
        <v>7</v>
      </c>
      <c r="B18" s="213" t="s">
        <v>24</v>
      </c>
      <c r="C18" s="219" t="s">
        <v>817</v>
      </c>
      <c r="D18" s="219" t="s">
        <v>113</v>
      </c>
      <c r="E18" s="219" t="s">
        <v>352</v>
      </c>
      <c r="F18" s="217"/>
      <c r="G18" s="223">
        <v>40444</v>
      </c>
      <c r="H18" s="217" t="s">
        <v>28</v>
      </c>
      <c r="I18" s="218" t="s">
        <v>931</v>
      </c>
      <c r="J18" s="214" t="s">
        <v>82</v>
      </c>
      <c r="K18" s="217">
        <v>8</v>
      </c>
      <c r="L18" s="220">
        <v>10</v>
      </c>
      <c r="M18" s="220" t="s">
        <v>58</v>
      </c>
      <c r="N18" s="220">
        <v>9</v>
      </c>
      <c r="O18" s="220">
        <v>5</v>
      </c>
      <c r="P18" s="215"/>
      <c r="Q18" s="212">
        <f t="shared" si="0"/>
        <v>24</v>
      </c>
      <c r="R18" s="212" t="s">
        <v>1597</v>
      </c>
      <c r="S18" s="219" t="s">
        <v>83</v>
      </c>
      <c r="T18" s="212" t="s">
        <v>32</v>
      </c>
      <c r="U18" s="214" t="s">
        <v>82</v>
      </c>
      <c r="V18" s="1"/>
      <c r="W18" s="1"/>
      <c r="X18" s="1"/>
      <c r="Y18" s="1"/>
      <c r="Z18" s="1"/>
      <c r="AA18" s="104"/>
      <c r="AB18" s="104"/>
      <c r="AC18" s="104"/>
      <c r="AD18" s="104"/>
      <c r="AE18" s="104"/>
    </row>
    <row r="19" spans="1:31" ht="14.25" customHeight="1">
      <c r="A19" s="212">
        <v>8</v>
      </c>
      <c r="B19" s="213" t="s">
        <v>24</v>
      </c>
      <c r="C19" s="219" t="s">
        <v>1554</v>
      </c>
      <c r="D19" s="219" t="s">
        <v>729</v>
      </c>
      <c r="E19" s="219" t="s">
        <v>569</v>
      </c>
      <c r="F19" s="228"/>
      <c r="G19" s="223">
        <v>40161</v>
      </c>
      <c r="H19" s="217" t="s">
        <v>28</v>
      </c>
      <c r="I19" s="218" t="s">
        <v>931</v>
      </c>
      <c r="J19" s="214" t="s">
        <v>82</v>
      </c>
      <c r="K19" s="217">
        <v>8</v>
      </c>
      <c r="L19" s="224">
        <f>8+2</f>
        <v>10</v>
      </c>
      <c r="M19" s="224">
        <v>4</v>
      </c>
      <c r="N19" s="224">
        <v>0</v>
      </c>
      <c r="O19" s="224">
        <f>4+5</f>
        <v>9</v>
      </c>
      <c r="P19" s="212"/>
      <c r="Q19" s="212">
        <f t="shared" si="0"/>
        <v>23</v>
      </c>
      <c r="R19" s="212" t="s">
        <v>1597</v>
      </c>
      <c r="S19" s="219" t="s">
        <v>83</v>
      </c>
      <c r="T19" s="212" t="s">
        <v>32</v>
      </c>
      <c r="U19" s="214" t="s">
        <v>82</v>
      </c>
      <c r="V19" s="1"/>
      <c r="W19" s="1"/>
      <c r="X19" s="1"/>
      <c r="Y19" s="1"/>
      <c r="Z19" s="1"/>
      <c r="AA19" s="104"/>
      <c r="AB19" s="104"/>
      <c r="AC19" s="104"/>
      <c r="AD19" s="104"/>
      <c r="AE19" s="104"/>
    </row>
    <row r="20" spans="1:31" ht="14.25" customHeight="1">
      <c r="A20" s="212">
        <v>9</v>
      </c>
      <c r="B20" s="213" t="s">
        <v>24</v>
      </c>
      <c r="C20" s="214" t="s">
        <v>1252</v>
      </c>
      <c r="D20" s="214" t="s">
        <v>688</v>
      </c>
      <c r="E20" s="214" t="s">
        <v>254</v>
      </c>
      <c r="F20" s="229"/>
      <c r="G20" s="216">
        <v>40301</v>
      </c>
      <c r="H20" s="217" t="s">
        <v>28</v>
      </c>
      <c r="I20" s="218" t="s">
        <v>931</v>
      </c>
      <c r="J20" s="219" t="s">
        <v>46</v>
      </c>
      <c r="K20" s="217">
        <v>8</v>
      </c>
      <c r="L20" s="220">
        <v>10</v>
      </c>
      <c r="M20" s="220">
        <v>1</v>
      </c>
      <c r="N20" s="220">
        <v>10</v>
      </c>
      <c r="O20" s="220">
        <v>1</v>
      </c>
      <c r="P20" s="215"/>
      <c r="Q20" s="212">
        <f t="shared" si="0"/>
        <v>22</v>
      </c>
      <c r="R20" s="212" t="s">
        <v>1597</v>
      </c>
      <c r="S20" s="222" t="s">
        <v>48</v>
      </c>
      <c r="T20" s="212" t="s">
        <v>32</v>
      </c>
      <c r="U20" s="219" t="s">
        <v>46</v>
      </c>
      <c r="V20" s="1"/>
      <c r="W20" s="1"/>
      <c r="X20" s="1"/>
      <c r="Y20" s="1"/>
      <c r="Z20" s="1"/>
      <c r="AA20" s="104"/>
      <c r="AB20" s="104"/>
      <c r="AC20" s="104"/>
      <c r="AD20" s="104"/>
      <c r="AE20" s="104"/>
    </row>
    <row r="21" spans="1:31" ht="14.25" customHeight="1">
      <c r="A21" s="212">
        <v>10</v>
      </c>
      <c r="B21" s="213" t="s">
        <v>24</v>
      </c>
      <c r="C21" s="214" t="s">
        <v>1425</v>
      </c>
      <c r="D21" s="214" t="s">
        <v>1426</v>
      </c>
      <c r="E21" s="214" t="s">
        <v>1427</v>
      </c>
      <c r="F21" s="217"/>
      <c r="G21" s="223">
        <v>40634</v>
      </c>
      <c r="H21" s="217" t="s">
        <v>28</v>
      </c>
      <c r="I21" s="218" t="s">
        <v>931</v>
      </c>
      <c r="J21" s="230" t="s">
        <v>1053</v>
      </c>
      <c r="K21" s="217">
        <v>8</v>
      </c>
      <c r="L21" s="220">
        <v>10</v>
      </c>
      <c r="M21" s="220">
        <v>0</v>
      </c>
      <c r="N21" s="220">
        <v>10</v>
      </c>
      <c r="O21" s="220">
        <v>1</v>
      </c>
      <c r="P21" s="221"/>
      <c r="Q21" s="212">
        <f t="shared" si="0"/>
        <v>21</v>
      </c>
      <c r="R21" s="212" t="s">
        <v>1597</v>
      </c>
      <c r="S21" s="214" t="s">
        <v>830</v>
      </c>
      <c r="T21" s="212" t="s">
        <v>32</v>
      </c>
      <c r="U21" s="230" t="s">
        <v>1053</v>
      </c>
      <c r="V21" s="1"/>
      <c r="W21" s="1"/>
      <c r="X21" s="1"/>
      <c r="Y21" s="1"/>
      <c r="Z21" s="1"/>
      <c r="AA21" s="104"/>
      <c r="AB21" s="104"/>
      <c r="AC21" s="104"/>
      <c r="AD21" s="104"/>
      <c r="AE21" s="104"/>
    </row>
    <row r="22" spans="1:31" ht="14.25" customHeight="1">
      <c r="A22" s="212">
        <v>11</v>
      </c>
      <c r="B22" s="213" t="s">
        <v>24</v>
      </c>
      <c r="C22" s="214" t="s">
        <v>1165</v>
      </c>
      <c r="D22" s="214" t="s">
        <v>1166</v>
      </c>
      <c r="E22" s="214" t="s">
        <v>1167</v>
      </c>
      <c r="F22" s="231"/>
      <c r="G22" s="216">
        <v>40331</v>
      </c>
      <c r="H22" s="217" t="s">
        <v>28</v>
      </c>
      <c r="I22" s="218" t="s">
        <v>931</v>
      </c>
      <c r="J22" s="219" t="s">
        <v>46</v>
      </c>
      <c r="K22" s="217">
        <v>8</v>
      </c>
      <c r="L22" s="220">
        <v>10</v>
      </c>
      <c r="M22" s="220">
        <v>2</v>
      </c>
      <c r="N22" s="220">
        <f>7+2</f>
        <v>9</v>
      </c>
      <c r="O22" s="220" t="s">
        <v>58</v>
      </c>
      <c r="P22" s="215"/>
      <c r="Q22" s="212">
        <f t="shared" si="0"/>
        <v>21</v>
      </c>
      <c r="R22" s="212" t="s">
        <v>1597</v>
      </c>
      <c r="S22" s="222" t="s">
        <v>1168</v>
      </c>
      <c r="T22" s="212" t="s">
        <v>32</v>
      </c>
      <c r="U22" s="219" t="s">
        <v>46</v>
      </c>
      <c r="V22" s="1"/>
      <c r="W22" s="1"/>
      <c r="X22" s="1"/>
      <c r="Y22" s="1"/>
      <c r="Z22" s="1"/>
      <c r="AA22" s="104"/>
      <c r="AB22" s="104"/>
      <c r="AC22" s="104"/>
      <c r="AD22" s="104"/>
      <c r="AE22" s="104"/>
    </row>
    <row r="23" spans="1:31" ht="14.25" customHeight="1">
      <c r="A23" s="212">
        <v>12</v>
      </c>
      <c r="B23" s="213" t="s">
        <v>24</v>
      </c>
      <c r="C23" s="214" t="s">
        <v>1052</v>
      </c>
      <c r="D23" s="214" t="s">
        <v>167</v>
      </c>
      <c r="E23" s="214" t="s">
        <v>491</v>
      </c>
      <c r="F23" s="217"/>
      <c r="G23" s="223">
        <v>40201</v>
      </c>
      <c r="H23" s="217" t="s">
        <v>28</v>
      </c>
      <c r="I23" s="218" t="s">
        <v>931</v>
      </c>
      <c r="J23" s="230" t="s">
        <v>1053</v>
      </c>
      <c r="K23" s="217">
        <v>8</v>
      </c>
      <c r="L23" s="220">
        <v>7</v>
      </c>
      <c r="M23" s="220">
        <v>1</v>
      </c>
      <c r="N23" s="220">
        <v>8</v>
      </c>
      <c r="O23" s="220">
        <f>3+2</f>
        <v>5</v>
      </c>
      <c r="P23" s="215"/>
      <c r="Q23" s="212">
        <f t="shared" si="0"/>
        <v>21</v>
      </c>
      <c r="R23" s="212" t="s">
        <v>1597</v>
      </c>
      <c r="S23" s="214" t="s">
        <v>123</v>
      </c>
      <c r="T23" s="212" t="s">
        <v>32</v>
      </c>
      <c r="U23" s="230" t="s">
        <v>1053</v>
      </c>
      <c r="V23" s="1"/>
      <c r="W23" s="1"/>
      <c r="X23" s="1"/>
      <c r="Y23" s="1"/>
      <c r="Z23" s="1"/>
      <c r="AA23" s="104"/>
      <c r="AB23" s="104"/>
      <c r="AC23" s="104"/>
      <c r="AD23" s="104"/>
      <c r="AE23" s="104"/>
    </row>
    <row r="24" spans="1:31" ht="14.25" customHeight="1">
      <c r="A24" s="212">
        <v>13</v>
      </c>
      <c r="B24" s="213" t="s">
        <v>24</v>
      </c>
      <c r="C24" s="214" t="s">
        <v>1454</v>
      </c>
      <c r="D24" s="214" t="s">
        <v>443</v>
      </c>
      <c r="E24" s="214" t="s">
        <v>304</v>
      </c>
      <c r="F24" s="212"/>
      <c r="G24" s="223">
        <v>40366</v>
      </c>
      <c r="H24" s="217" t="s">
        <v>28</v>
      </c>
      <c r="I24" s="218" t="s">
        <v>931</v>
      </c>
      <c r="J24" s="230" t="s">
        <v>1362</v>
      </c>
      <c r="K24" s="217">
        <v>8</v>
      </c>
      <c r="L24" s="220">
        <v>10</v>
      </c>
      <c r="M24" s="220">
        <v>0</v>
      </c>
      <c r="N24" s="220">
        <v>10</v>
      </c>
      <c r="O24" s="220" t="s">
        <v>58</v>
      </c>
      <c r="P24" s="215"/>
      <c r="Q24" s="212">
        <f t="shared" si="0"/>
        <v>20</v>
      </c>
      <c r="R24" s="212" t="s">
        <v>1597</v>
      </c>
      <c r="S24" s="214" t="s">
        <v>1363</v>
      </c>
      <c r="T24" s="212" t="s">
        <v>32</v>
      </c>
      <c r="U24" s="230" t="s">
        <v>1362</v>
      </c>
      <c r="V24" s="1"/>
      <c r="W24" s="1"/>
      <c r="X24" s="1"/>
      <c r="Y24" s="1"/>
      <c r="Z24" s="1"/>
      <c r="AA24" s="104"/>
      <c r="AB24" s="104"/>
      <c r="AC24" s="104"/>
      <c r="AD24" s="104"/>
      <c r="AE24" s="104"/>
    </row>
    <row r="25" spans="1:31" ht="14.25" customHeight="1">
      <c r="A25" s="212">
        <v>14</v>
      </c>
      <c r="B25" s="213" t="s">
        <v>24</v>
      </c>
      <c r="C25" s="214" t="s">
        <v>1184</v>
      </c>
      <c r="D25" s="214" t="s">
        <v>1185</v>
      </c>
      <c r="E25" s="214" t="s">
        <v>681</v>
      </c>
      <c r="F25" s="215"/>
      <c r="G25" s="216">
        <v>40280</v>
      </c>
      <c r="H25" s="217" t="s">
        <v>28</v>
      </c>
      <c r="I25" s="218" t="s">
        <v>931</v>
      </c>
      <c r="J25" s="219" t="s">
        <v>46</v>
      </c>
      <c r="K25" s="217">
        <v>8</v>
      </c>
      <c r="L25" s="220">
        <v>10</v>
      </c>
      <c r="M25" s="220">
        <v>5</v>
      </c>
      <c r="N25" s="220">
        <v>0</v>
      </c>
      <c r="O25" s="220">
        <f>4.5+0.5</f>
        <v>5</v>
      </c>
      <c r="P25" s="221"/>
      <c r="Q25" s="212">
        <f t="shared" si="0"/>
        <v>20</v>
      </c>
      <c r="R25" s="212" t="s">
        <v>1597</v>
      </c>
      <c r="S25" s="214" t="s">
        <v>1168</v>
      </c>
      <c r="T25" s="212" t="s">
        <v>32</v>
      </c>
      <c r="U25" s="219" t="s">
        <v>46</v>
      </c>
      <c r="V25" s="1"/>
      <c r="W25" s="1"/>
      <c r="X25" s="1"/>
      <c r="Y25" s="1"/>
      <c r="Z25" s="1"/>
      <c r="AA25" s="104"/>
      <c r="AB25" s="104"/>
      <c r="AC25" s="104"/>
      <c r="AD25" s="104"/>
      <c r="AE25" s="104"/>
    </row>
    <row r="26" spans="1:31" ht="14.25" customHeight="1">
      <c r="A26" s="212">
        <v>15</v>
      </c>
      <c r="B26" s="213" t="s">
        <v>24</v>
      </c>
      <c r="C26" s="219" t="s">
        <v>1067</v>
      </c>
      <c r="D26" s="219" t="s">
        <v>1068</v>
      </c>
      <c r="E26" s="219" t="s">
        <v>248</v>
      </c>
      <c r="F26" s="215"/>
      <c r="G26" s="216">
        <v>40711</v>
      </c>
      <c r="H26" s="217" t="s">
        <v>28</v>
      </c>
      <c r="I26" s="218" t="s">
        <v>931</v>
      </c>
      <c r="J26" s="214" t="s">
        <v>154</v>
      </c>
      <c r="K26" s="217">
        <v>8</v>
      </c>
      <c r="L26" s="220">
        <v>6</v>
      </c>
      <c r="M26" s="220">
        <v>1</v>
      </c>
      <c r="N26" s="220">
        <v>10</v>
      </c>
      <c r="O26" s="220">
        <v>2.5</v>
      </c>
      <c r="P26" s="221"/>
      <c r="Q26" s="212">
        <f t="shared" si="0"/>
        <v>19.5</v>
      </c>
      <c r="R26" s="212" t="s">
        <v>1597</v>
      </c>
      <c r="S26" s="214" t="s">
        <v>966</v>
      </c>
      <c r="T26" s="212" t="s">
        <v>32</v>
      </c>
      <c r="U26" s="214" t="s">
        <v>154</v>
      </c>
      <c r="V26" s="1"/>
      <c r="W26" s="1"/>
      <c r="X26" s="1"/>
      <c r="Y26" s="1"/>
      <c r="Z26" s="1"/>
      <c r="AA26" s="104"/>
      <c r="AB26" s="104"/>
      <c r="AC26" s="104"/>
      <c r="AD26" s="104"/>
      <c r="AE26" s="104"/>
    </row>
    <row r="27" spans="1:31" ht="14.25" customHeight="1">
      <c r="A27" s="212">
        <v>16</v>
      </c>
      <c r="B27" s="213" t="s">
        <v>24</v>
      </c>
      <c r="C27" s="214" t="s">
        <v>1594</v>
      </c>
      <c r="D27" s="214" t="s">
        <v>1548</v>
      </c>
      <c r="E27" s="214" t="s">
        <v>185</v>
      </c>
      <c r="F27" s="215"/>
      <c r="G27" s="216">
        <v>40223</v>
      </c>
      <c r="H27" s="217" t="s">
        <v>28</v>
      </c>
      <c r="I27" s="218" t="s">
        <v>931</v>
      </c>
      <c r="J27" s="219" t="s">
        <v>46</v>
      </c>
      <c r="K27" s="217">
        <v>8</v>
      </c>
      <c r="L27" s="220">
        <f>2+2</f>
        <v>4</v>
      </c>
      <c r="M27" s="220">
        <v>1</v>
      </c>
      <c r="N27" s="220">
        <v>4</v>
      </c>
      <c r="O27" s="220">
        <f>6+4</f>
        <v>10</v>
      </c>
      <c r="P27" s="221"/>
      <c r="Q27" s="212">
        <f t="shared" si="0"/>
        <v>19</v>
      </c>
      <c r="R27" s="212" t="s">
        <v>1597</v>
      </c>
      <c r="S27" s="222" t="s">
        <v>1168</v>
      </c>
      <c r="T27" s="212" t="s">
        <v>32</v>
      </c>
      <c r="U27" s="219" t="s">
        <v>46</v>
      </c>
      <c r="V27" s="1"/>
      <c r="W27" s="1"/>
      <c r="X27" s="1"/>
      <c r="Y27" s="1"/>
      <c r="Z27" s="1"/>
      <c r="AA27" s="104"/>
      <c r="AB27" s="104"/>
      <c r="AC27" s="104"/>
      <c r="AD27" s="104"/>
      <c r="AE27" s="104"/>
    </row>
    <row r="28" spans="1:31" ht="14.25" customHeight="1">
      <c r="A28" s="212">
        <v>17</v>
      </c>
      <c r="B28" s="213" t="s">
        <v>24</v>
      </c>
      <c r="C28" s="214" t="s">
        <v>1423</v>
      </c>
      <c r="D28" s="214" t="s">
        <v>1424</v>
      </c>
      <c r="E28" s="214" t="s">
        <v>519</v>
      </c>
      <c r="F28" s="215"/>
      <c r="G28" s="216">
        <v>40440</v>
      </c>
      <c r="H28" s="217" t="s">
        <v>28</v>
      </c>
      <c r="I28" s="218" t="s">
        <v>931</v>
      </c>
      <c r="J28" s="219" t="s">
        <v>46</v>
      </c>
      <c r="K28" s="217">
        <v>8</v>
      </c>
      <c r="L28" s="220">
        <f>4+5</f>
        <v>9</v>
      </c>
      <c r="M28" s="220">
        <v>0</v>
      </c>
      <c r="N28" s="220">
        <f>0.5+6</f>
        <v>6.5</v>
      </c>
      <c r="O28" s="220">
        <v>3</v>
      </c>
      <c r="P28" s="215"/>
      <c r="Q28" s="212">
        <f t="shared" si="0"/>
        <v>18.5</v>
      </c>
      <c r="R28" s="212" t="s">
        <v>1597</v>
      </c>
      <c r="S28" s="222" t="s">
        <v>48</v>
      </c>
      <c r="T28" s="212" t="s">
        <v>32</v>
      </c>
      <c r="U28" s="219" t="s">
        <v>46</v>
      </c>
      <c r="V28" s="1"/>
      <c r="W28" s="1"/>
      <c r="X28" s="1"/>
      <c r="Y28" s="1"/>
      <c r="Z28" s="1"/>
      <c r="AA28" s="104"/>
      <c r="AB28" s="104"/>
      <c r="AC28" s="104"/>
      <c r="AD28" s="104"/>
      <c r="AE28" s="104"/>
    </row>
    <row r="29" spans="1:31" ht="14.25" customHeight="1">
      <c r="A29" s="212">
        <v>18</v>
      </c>
      <c r="B29" s="213" t="s">
        <v>24</v>
      </c>
      <c r="C29" s="214" t="s">
        <v>1464</v>
      </c>
      <c r="D29" s="214" t="s">
        <v>55</v>
      </c>
      <c r="E29" s="214" t="s">
        <v>675</v>
      </c>
      <c r="F29" s="225"/>
      <c r="G29" s="216">
        <v>40472</v>
      </c>
      <c r="H29" s="217" t="s">
        <v>28</v>
      </c>
      <c r="I29" s="218" t="s">
        <v>931</v>
      </c>
      <c r="J29" s="219" t="s">
        <v>46</v>
      </c>
      <c r="K29" s="217">
        <v>8</v>
      </c>
      <c r="L29" s="224">
        <v>6</v>
      </c>
      <c r="M29" s="224" t="s">
        <v>47</v>
      </c>
      <c r="N29" s="224">
        <v>7</v>
      </c>
      <c r="O29" s="224">
        <v>5</v>
      </c>
      <c r="P29" s="212"/>
      <c r="Q29" s="212">
        <f t="shared" si="0"/>
        <v>18</v>
      </c>
      <c r="R29" s="212" t="s">
        <v>1597</v>
      </c>
      <c r="S29" s="222" t="s">
        <v>48</v>
      </c>
      <c r="T29" s="212" t="s">
        <v>32</v>
      </c>
      <c r="U29" s="219" t="s">
        <v>46</v>
      </c>
      <c r="V29" s="1"/>
      <c r="W29" s="1"/>
      <c r="X29" s="1"/>
      <c r="Y29" s="1"/>
      <c r="Z29" s="1"/>
      <c r="AA29" s="104"/>
      <c r="AB29" s="104"/>
      <c r="AC29" s="104"/>
      <c r="AD29" s="104"/>
      <c r="AE29" s="104"/>
    </row>
    <row r="30" spans="1:31" ht="14.25" customHeight="1">
      <c r="A30" s="212">
        <v>19</v>
      </c>
      <c r="B30" s="213" t="s">
        <v>24</v>
      </c>
      <c r="C30" s="219" t="s">
        <v>1434</v>
      </c>
      <c r="D30" s="219" t="s">
        <v>251</v>
      </c>
      <c r="E30" s="219" t="s">
        <v>177</v>
      </c>
      <c r="F30" s="217"/>
      <c r="G30" s="223">
        <v>40286</v>
      </c>
      <c r="H30" s="217" t="s">
        <v>28</v>
      </c>
      <c r="I30" s="218" t="s">
        <v>931</v>
      </c>
      <c r="J30" s="214" t="s">
        <v>1592</v>
      </c>
      <c r="K30" s="217">
        <v>8</v>
      </c>
      <c r="L30" s="224">
        <v>10</v>
      </c>
      <c r="M30" s="224">
        <v>1</v>
      </c>
      <c r="N30" s="224">
        <v>1.5</v>
      </c>
      <c r="O30" s="224">
        <v>5</v>
      </c>
      <c r="P30" s="212"/>
      <c r="Q30" s="212">
        <f t="shared" si="0"/>
        <v>17.5</v>
      </c>
      <c r="R30" s="212" t="s">
        <v>1597</v>
      </c>
      <c r="S30" s="219" t="s">
        <v>83</v>
      </c>
      <c r="T30" s="212" t="s">
        <v>32</v>
      </c>
      <c r="U30" s="214" t="s">
        <v>82</v>
      </c>
      <c r="V30" s="1"/>
      <c r="W30" s="1"/>
      <c r="X30" s="1"/>
      <c r="Y30" s="1"/>
      <c r="Z30" s="1"/>
      <c r="AA30" s="104"/>
      <c r="AB30" s="104"/>
      <c r="AC30" s="104"/>
      <c r="AD30" s="104"/>
      <c r="AE30" s="104"/>
    </row>
    <row r="31" spans="1:31" ht="14.25" customHeight="1">
      <c r="A31" s="212">
        <v>20</v>
      </c>
      <c r="B31" s="213" t="s">
        <v>24</v>
      </c>
      <c r="C31" s="214" t="s">
        <v>1205</v>
      </c>
      <c r="D31" s="214" t="s">
        <v>935</v>
      </c>
      <c r="E31" s="214" t="s">
        <v>576</v>
      </c>
      <c r="F31" s="215"/>
      <c r="G31" s="223">
        <v>40333</v>
      </c>
      <c r="H31" s="217" t="s">
        <v>28</v>
      </c>
      <c r="I31" s="218" t="s">
        <v>931</v>
      </c>
      <c r="J31" s="214" t="s">
        <v>627</v>
      </c>
      <c r="K31" s="217">
        <v>8</v>
      </c>
      <c r="L31" s="224">
        <f>8+2</f>
        <v>10</v>
      </c>
      <c r="M31" s="224">
        <v>0</v>
      </c>
      <c r="N31" s="224">
        <f>0+2</f>
        <v>2</v>
      </c>
      <c r="O31" s="224">
        <f>4+1.5</f>
        <v>5.5</v>
      </c>
      <c r="P31" s="212"/>
      <c r="Q31" s="212">
        <f t="shared" si="0"/>
        <v>17.5</v>
      </c>
      <c r="R31" s="212" t="s">
        <v>1597</v>
      </c>
      <c r="S31" s="214" t="s">
        <v>943</v>
      </c>
      <c r="T31" s="212" t="s">
        <v>32</v>
      </c>
      <c r="U31" s="214" t="s">
        <v>627</v>
      </c>
      <c r="V31" s="1"/>
      <c r="W31" s="1"/>
      <c r="X31" s="1"/>
      <c r="Y31" s="1"/>
      <c r="Z31" s="1"/>
      <c r="AA31" s="104"/>
      <c r="AB31" s="104"/>
      <c r="AC31" s="104"/>
      <c r="AD31" s="104"/>
      <c r="AE31" s="104"/>
    </row>
    <row r="32" spans="1:31" ht="14.25" customHeight="1">
      <c r="A32" s="212">
        <v>21</v>
      </c>
      <c r="B32" s="213" t="s">
        <v>24</v>
      </c>
      <c r="C32" s="232" t="s">
        <v>1154</v>
      </c>
      <c r="D32" s="232" t="s">
        <v>210</v>
      </c>
      <c r="E32" s="232" t="s">
        <v>129</v>
      </c>
      <c r="F32" s="229"/>
      <c r="G32" s="233">
        <v>40135</v>
      </c>
      <c r="H32" s="217" t="s">
        <v>28</v>
      </c>
      <c r="I32" s="218" t="s">
        <v>931</v>
      </c>
      <c r="J32" s="214" t="s">
        <v>348</v>
      </c>
      <c r="K32" s="217">
        <v>8</v>
      </c>
      <c r="L32" s="220">
        <v>5</v>
      </c>
      <c r="M32" s="220">
        <v>1</v>
      </c>
      <c r="N32" s="220">
        <v>2</v>
      </c>
      <c r="O32" s="220">
        <v>8</v>
      </c>
      <c r="P32" s="215"/>
      <c r="Q32" s="212">
        <f t="shared" si="0"/>
        <v>16</v>
      </c>
      <c r="R32" s="212" t="s">
        <v>1597</v>
      </c>
      <c r="S32" s="214" t="s">
        <v>940</v>
      </c>
      <c r="T32" s="212" t="s">
        <v>32</v>
      </c>
      <c r="U32" s="214" t="s">
        <v>348</v>
      </c>
      <c r="V32" s="1"/>
      <c r="W32" s="1"/>
      <c r="X32" s="1"/>
      <c r="Y32" s="1"/>
      <c r="Z32" s="1"/>
      <c r="AA32" s="104"/>
      <c r="AB32" s="104"/>
      <c r="AC32" s="104"/>
      <c r="AD32" s="104"/>
      <c r="AE32" s="104"/>
    </row>
    <row r="33" spans="1:31" ht="14.25" customHeight="1">
      <c r="A33" s="212">
        <v>22</v>
      </c>
      <c r="B33" s="213" t="s">
        <v>24</v>
      </c>
      <c r="C33" s="222" t="s">
        <v>1538</v>
      </c>
      <c r="D33" s="222" t="s">
        <v>1508</v>
      </c>
      <c r="E33" s="222" t="s">
        <v>153</v>
      </c>
      <c r="F33" s="212"/>
      <c r="G33" s="234">
        <v>40287</v>
      </c>
      <c r="H33" s="217" t="s">
        <v>28</v>
      </c>
      <c r="I33" s="218" t="s">
        <v>931</v>
      </c>
      <c r="J33" s="222" t="s">
        <v>68</v>
      </c>
      <c r="K33" s="217">
        <v>8</v>
      </c>
      <c r="L33" s="224">
        <v>10</v>
      </c>
      <c r="M33" s="224">
        <v>1</v>
      </c>
      <c r="N33" s="224">
        <v>2</v>
      </c>
      <c r="O33" s="224">
        <v>3</v>
      </c>
      <c r="P33" s="212"/>
      <c r="Q33" s="212">
        <f t="shared" si="0"/>
        <v>16</v>
      </c>
      <c r="R33" s="212" t="s">
        <v>1597</v>
      </c>
      <c r="S33" s="222" t="s">
        <v>1022</v>
      </c>
      <c r="T33" s="212" t="s">
        <v>32</v>
      </c>
      <c r="U33" s="222" t="s">
        <v>68</v>
      </c>
      <c r="V33" s="1"/>
      <c r="W33" s="1"/>
      <c r="X33" s="1"/>
      <c r="Y33" s="1"/>
      <c r="Z33" s="1"/>
      <c r="AA33" s="104"/>
      <c r="AB33" s="104"/>
      <c r="AC33" s="104"/>
      <c r="AD33" s="104"/>
      <c r="AE33" s="104"/>
    </row>
    <row r="34" spans="1:31" ht="14.25" customHeight="1">
      <c r="A34" s="212">
        <v>23</v>
      </c>
      <c r="B34" s="213" t="s">
        <v>24</v>
      </c>
      <c r="C34" s="214" t="s">
        <v>958</v>
      </c>
      <c r="D34" s="214" t="s">
        <v>529</v>
      </c>
      <c r="E34" s="214" t="s">
        <v>959</v>
      </c>
      <c r="F34" s="235"/>
      <c r="G34" s="236">
        <v>40193</v>
      </c>
      <c r="H34" s="217" t="s">
        <v>28</v>
      </c>
      <c r="I34" s="218" t="s">
        <v>931</v>
      </c>
      <c r="J34" s="214" t="s">
        <v>960</v>
      </c>
      <c r="K34" s="217">
        <v>8</v>
      </c>
      <c r="L34" s="220">
        <v>4</v>
      </c>
      <c r="M34" s="220">
        <v>0</v>
      </c>
      <c r="N34" s="220">
        <v>7</v>
      </c>
      <c r="O34" s="220">
        <v>4</v>
      </c>
      <c r="P34" s="215"/>
      <c r="Q34" s="212">
        <f t="shared" si="0"/>
        <v>15</v>
      </c>
      <c r="R34" s="212" t="s">
        <v>1597</v>
      </c>
      <c r="S34" s="214" t="s">
        <v>359</v>
      </c>
      <c r="T34" s="212" t="s">
        <v>32</v>
      </c>
      <c r="U34" s="214" t="s">
        <v>960</v>
      </c>
      <c r="V34" s="1"/>
      <c r="W34" s="1"/>
      <c r="X34" s="1"/>
      <c r="Y34" s="1"/>
      <c r="Z34" s="1"/>
      <c r="AA34" s="104"/>
      <c r="AB34" s="104"/>
      <c r="AC34" s="104"/>
      <c r="AD34" s="104"/>
      <c r="AE34" s="104"/>
    </row>
    <row r="35" spans="1:31" ht="14.25" customHeight="1">
      <c r="A35" s="212">
        <v>24</v>
      </c>
      <c r="B35" s="213" t="s">
        <v>24</v>
      </c>
      <c r="C35" s="237" t="s">
        <v>1186</v>
      </c>
      <c r="D35" s="237" t="s">
        <v>889</v>
      </c>
      <c r="E35" s="214" t="s">
        <v>204</v>
      </c>
      <c r="F35" s="215"/>
      <c r="G35" s="238">
        <v>40382</v>
      </c>
      <c r="H35" s="217" t="s">
        <v>28</v>
      </c>
      <c r="I35" s="218" t="s">
        <v>931</v>
      </c>
      <c r="J35" s="214" t="s">
        <v>215</v>
      </c>
      <c r="K35" s="217">
        <v>8</v>
      </c>
      <c r="L35" s="220">
        <v>10</v>
      </c>
      <c r="M35" s="220">
        <v>1</v>
      </c>
      <c r="N35" s="220">
        <v>2</v>
      </c>
      <c r="O35" s="220">
        <v>2</v>
      </c>
      <c r="P35" s="221"/>
      <c r="Q35" s="212">
        <f t="shared" si="0"/>
        <v>15</v>
      </c>
      <c r="R35" s="212" t="s">
        <v>1597</v>
      </c>
      <c r="S35" s="214" t="s">
        <v>1128</v>
      </c>
      <c r="T35" s="212" t="s">
        <v>32</v>
      </c>
      <c r="U35" s="214" t="s">
        <v>215</v>
      </c>
      <c r="V35" s="1"/>
      <c r="W35" s="1"/>
      <c r="X35" s="1"/>
      <c r="Y35" s="1"/>
      <c r="Z35" s="1"/>
      <c r="AA35" s="104"/>
      <c r="AB35" s="104"/>
      <c r="AC35" s="104"/>
      <c r="AD35" s="104"/>
      <c r="AE35" s="104"/>
    </row>
    <row r="36" spans="1:31" ht="14.25" customHeight="1">
      <c r="A36" s="212">
        <v>25</v>
      </c>
      <c r="B36" s="213" t="s">
        <v>24</v>
      </c>
      <c r="C36" s="237" t="s">
        <v>1225</v>
      </c>
      <c r="D36" s="237" t="s">
        <v>490</v>
      </c>
      <c r="E36" s="237" t="s">
        <v>374</v>
      </c>
      <c r="F36" s="215"/>
      <c r="G36" s="227">
        <v>40270</v>
      </c>
      <c r="H36" s="217" t="s">
        <v>28</v>
      </c>
      <c r="I36" s="218" t="s">
        <v>931</v>
      </c>
      <c r="J36" s="219" t="s">
        <v>287</v>
      </c>
      <c r="K36" s="217">
        <v>8</v>
      </c>
      <c r="L36" s="220">
        <v>10</v>
      </c>
      <c r="M36" s="220">
        <v>1</v>
      </c>
      <c r="N36" s="220">
        <v>1</v>
      </c>
      <c r="O36" s="220">
        <v>3</v>
      </c>
      <c r="P36" s="215"/>
      <c r="Q36" s="212">
        <f t="shared" si="0"/>
        <v>15</v>
      </c>
      <c r="R36" s="212" t="s">
        <v>1597</v>
      </c>
      <c r="S36" s="214" t="s">
        <v>546</v>
      </c>
      <c r="T36" s="212" t="s">
        <v>32</v>
      </c>
      <c r="U36" s="219" t="s">
        <v>287</v>
      </c>
      <c r="V36" s="1"/>
      <c r="W36" s="1"/>
      <c r="X36" s="1"/>
      <c r="Y36" s="1"/>
      <c r="Z36" s="1"/>
      <c r="AA36" s="104"/>
      <c r="AB36" s="104"/>
      <c r="AC36" s="104"/>
      <c r="AD36" s="104"/>
      <c r="AE36" s="104"/>
    </row>
    <row r="37" spans="1:31" ht="14.25" customHeight="1">
      <c r="A37" s="212">
        <v>26</v>
      </c>
      <c r="B37" s="213" t="s">
        <v>24</v>
      </c>
      <c r="C37" s="219" t="s">
        <v>1401</v>
      </c>
      <c r="D37" s="219" t="s">
        <v>1402</v>
      </c>
      <c r="E37" s="219" t="s">
        <v>277</v>
      </c>
      <c r="F37" s="215"/>
      <c r="G37" s="223">
        <v>40168</v>
      </c>
      <c r="H37" s="217" t="s">
        <v>28</v>
      </c>
      <c r="I37" s="218" t="s">
        <v>931</v>
      </c>
      <c r="J37" s="214" t="s">
        <v>82</v>
      </c>
      <c r="K37" s="217">
        <v>8</v>
      </c>
      <c r="L37" s="220">
        <v>8</v>
      </c>
      <c r="M37" s="220">
        <v>2</v>
      </c>
      <c r="N37" s="220">
        <v>2</v>
      </c>
      <c r="O37" s="220">
        <v>3</v>
      </c>
      <c r="P37" s="221"/>
      <c r="Q37" s="212">
        <f t="shared" si="0"/>
        <v>15</v>
      </c>
      <c r="R37" s="212" t="s">
        <v>1597</v>
      </c>
      <c r="S37" s="219" t="s">
        <v>179</v>
      </c>
      <c r="T37" s="212" t="s">
        <v>32</v>
      </c>
      <c r="U37" s="214" t="s">
        <v>82</v>
      </c>
      <c r="V37" s="1"/>
      <c r="W37" s="1"/>
      <c r="X37" s="1"/>
      <c r="Y37" s="1"/>
      <c r="Z37" s="1"/>
      <c r="AA37" s="104"/>
      <c r="AB37" s="104"/>
      <c r="AC37" s="104"/>
      <c r="AD37" s="104"/>
      <c r="AE37" s="104"/>
    </row>
    <row r="38" spans="1:31" ht="14.25" customHeight="1">
      <c r="A38" s="212">
        <v>27</v>
      </c>
      <c r="B38" s="213" t="s">
        <v>24</v>
      </c>
      <c r="C38" s="239" t="s">
        <v>1418</v>
      </c>
      <c r="D38" s="239" t="s">
        <v>1048</v>
      </c>
      <c r="E38" s="239" t="s">
        <v>1239</v>
      </c>
      <c r="F38" s="215"/>
      <c r="G38" s="240">
        <v>40217</v>
      </c>
      <c r="H38" s="217" t="s">
        <v>28</v>
      </c>
      <c r="I38" s="218" t="s">
        <v>931</v>
      </c>
      <c r="J38" s="241" t="s">
        <v>41</v>
      </c>
      <c r="K38" s="217">
        <v>8</v>
      </c>
      <c r="L38" s="220">
        <v>5</v>
      </c>
      <c r="M38" s="220">
        <v>1</v>
      </c>
      <c r="N38" s="220">
        <v>2</v>
      </c>
      <c r="O38" s="220">
        <v>7</v>
      </c>
      <c r="P38" s="221"/>
      <c r="Q38" s="212">
        <f t="shared" si="0"/>
        <v>15</v>
      </c>
      <c r="R38" s="212" t="s">
        <v>1597</v>
      </c>
      <c r="S38" s="222" t="s">
        <v>42</v>
      </c>
      <c r="T38" s="212" t="s">
        <v>32</v>
      </c>
      <c r="U38" s="241" t="s">
        <v>41</v>
      </c>
      <c r="V38" s="1"/>
      <c r="W38" s="1"/>
      <c r="X38" s="1"/>
      <c r="Y38" s="1"/>
      <c r="Z38" s="1"/>
      <c r="AA38" s="104"/>
      <c r="AB38" s="104"/>
      <c r="AC38" s="104"/>
      <c r="AD38" s="104"/>
      <c r="AE38" s="104"/>
    </row>
    <row r="39" spans="1:31" ht="14.25" customHeight="1">
      <c r="A39" s="212">
        <v>28</v>
      </c>
      <c r="B39" s="213" t="s">
        <v>24</v>
      </c>
      <c r="C39" s="237" t="s">
        <v>1475</v>
      </c>
      <c r="D39" s="237" t="s">
        <v>1476</v>
      </c>
      <c r="E39" s="214" t="s">
        <v>1477</v>
      </c>
      <c r="F39" s="217"/>
      <c r="G39" s="223">
        <v>40459</v>
      </c>
      <c r="H39" s="217" t="s">
        <v>28</v>
      </c>
      <c r="I39" s="218" t="s">
        <v>931</v>
      </c>
      <c r="J39" s="214" t="s">
        <v>215</v>
      </c>
      <c r="K39" s="217">
        <v>8</v>
      </c>
      <c r="L39" s="220">
        <v>10</v>
      </c>
      <c r="M39" s="220">
        <v>0</v>
      </c>
      <c r="N39" s="220">
        <v>1</v>
      </c>
      <c r="O39" s="220">
        <v>4</v>
      </c>
      <c r="P39" s="215"/>
      <c r="Q39" s="212">
        <f t="shared" si="0"/>
        <v>15</v>
      </c>
      <c r="R39" s="212" t="s">
        <v>1597</v>
      </c>
      <c r="S39" s="214" t="s">
        <v>989</v>
      </c>
      <c r="T39" s="212" t="s">
        <v>32</v>
      </c>
      <c r="U39" s="214" t="s">
        <v>215</v>
      </c>
      <c r="V39" s="1"/>
      <c r="W39" s="1"/>
      <c r="X39" s="1"/>
      <c r="Y39" s="1"/>
      <c r="Z39" s="1"/>
      <c r="AA39" s="104"/>
      <c r="AB39" s="104"/>
      <c r="AC39" s="104"/>
      <c r="AD39" s="104"/>
      <c r="AE39" s="104"/>
    </row>
    <row r="40" spans="1:31" ht="14.25" customHeight="1">
      <c r="A40" s="212">
        <v>29</v>
      </c>
      <c r="B40" s="213" t="s">
        <v>24</v>
      </c>
      <c r="C40" s="214" t="s">
        <v>1391</v>
      </c>
      <c r="D40" s="214" t="s">
        <v>430</v>
      </c>
      <c r="E40" s="214" t="s">
        <v>710</v>
      </c>
      <c r="F40" s="225"/>
      <c r="G40" s="242">
        <v>40592</v>
      </c>
      <c r="H40" s="217" t="s">
        <v>28</v>
      </c>
      <c r="I40" s="218" t="s">
        <v>931</v>
      </c>
      <c r="J40" s="230" t="s">
        <v>1053</v>
      </c>
      <c r="K40" s="217">
        <v>8</v>
      </c>
      <c r="L40" s="220">
        <v>6</v>
      </c>
      <c r="M40" s="220">
        <v>1</v>
      </c>
      <c r="N40" s="220">
        <v>2</v>
      </c>
      <c r="O40" s="220">
        <f>4+2</f>
        <v>6</v>
      </c>
      <c r="P40" s="215"/>
      <c r="Q40" s="212">
        <f t="shared" si="0"/>
        <v>15</v>
      </c>
      <c r="R40" s="212" t="s">
        <v>1597</v>
      </c>
      <c r="S40" s="214" t="s">
        <v>830</v>
      </c>
      <c r="T40" s="212" t="s">
        <v>32</v>
      </c>
      <c r="U40" s="230" t="s">
        <v>1053</v>
      </c>
      <c r="V40" s="1"/>
      <c r="W40" s="1"/>
      <c r="X40" s="1"/>
      <c r="Y40" s="1"/>
      <c r="Z40" s="1"/>
      <c r="AA40" s="104"/>
      <c r="AB40" s="104"/>
      <c r="AC40" s="104"/>
      <c r="AD40" s="104"/>
      <c r="AE40" s="104"/>
    </row>
    <row r="41" spans="1:31" ht="14.25" customHeight="1">
      <c r="A41" s="99">
        <v>30</v>
      </c>
      <c r="B41" s="100" t="s">
        <v>24</v>
      </c>
      <c r="C41" s="166" t="s">
        <v>1410</v>
      </c>
      <c r="D41" s="166" t="s">
        <v>543</v>
      </c>
      <c r="E41" s="166" t="s">
        <v>105</v>
      </c>
      <c r="F41" s="161"/>
      <c r="G41" s="62">
        <v>40370</v>
      </c>
      <c r="H41" s="20" t="s">
        <v>28</v>
      </c>
      <c r="I41" s="59" t="s">
        <v>931</v>
      </c>
      <c r="J41" s="162" t="s">
        <v>287</v>
      </c>
      <c r="K41" s="20">
        <v>8</v>
      </c>
      <c r="L41" s="210">
        <v>6</v>
      </c>
      <c r="M41" s="210">
        <v>0</v>
      </c>
      <c r="N41" s="210">
        <v>8</v>
      </c>
      <c r="O41" s="210">
        <v>0.5</v>
      </c>
      <c r="P41" s="102"/>
      <c r="Q41" s="99">
        <f t="shared" si="0"/>
        <v>14.5</v>
      </c>
      <c r="R41" s="108" t="s">
        <v>1958</v>
      </c>
      <c r="S41" s="142" t="s">
        <v>546</v>
      </c>
      <c r="T41" s="99" t="s">
        <v>32</v>
      </c>
      <c r="U41" s="162" t="s">
        <v>287</v>
      </c>
      <c r="V41" s="1"/>
      <c r="W41" s="1"/>
      <c r="X41" s="1"/>
      <c r="Y41" s="1"/>
      <c r="Z41" s="1"/>
      <c r="AA41" s="104"/>
      <c r="AB41" s="104"/>
      <c r="AC41" s="104"/>
      <c r="AD41" s="104"/>
      <c r="AE41" s="104"/>
    </row>
    <row r="42" spans="1:31" ht="14.25" customHeight="1">
      <c r="A42" s="99">
        <v>31</v>
      </c>
      <c r="B42" s="100" t="s">
        <v>24</v>
      </c>
      <c r="C42" s="142" t="s">
        <v>1407</v>
      </c>
      <c r="D42" s="142" t="s">
        <v>457</v>
      </c>
      <c r="E42" s="142" t="s">
        <v>713</v>
      </c>
      <c r="F42" s="102"/>
      <c r="G42" s="58">
        <v>40266</v>
      </c>
      <c r="H42" s="20" t="s">
        <v>28</v>
      </c>
      <c r="I42" s="59" t="s">
        <v>931</v>
      </c>
      <c r="J42" s="142" t="s">
        <v>262</v>
      </c>
      <c r="K42" s="20">
        <v>8</v>
      </c>
      <c r="L42" s="210">
        <v>6</v>
      </c>
      <c r="M42" s="210">
        <v>0</v>
      </c>
      <c r="N42" s="210">
        <v>5</v>
      </c>
      <c r="O42" s="210">
        <v>3</v>
      </c>
      <c r="P42" s="105"/>
      <c r="Q42" s="99">
        <f t="shared" si="0"/>
        <v>14</v>
      </c>
      <c r="R42" s="108" t="s">
        <v>1958</v>
      </c>
      <c r="S42" s="60" t="s">
        <v>263</v>
      </c>
      <c r="T42" s="99" t="s">
        <v>32</v>
      </c>
      <c r="U42" s="142" t="s">
        <v>262</v>
      </c>
      <c r="V42" s="1"/>
      <c r="W42" s="1"/>
      <c r="X42" s="1"/>
      <c r="Y42" s="1"/>
      <c r="Z42" s="1"/>
      <c r="AA42" s="104"/>
      <c r="AB42" s="104"/>
      <c r="AC42" s="104"/>
      <c r="AD42" s="104"/>
      <c r="AE42" s="104"/>
    </row>
    <row r="43" spans="1:31" ht="14.25" customHeight="1">
      <c r="A43" s="99">
        <v>32</v>
      </c>
      <c r="B43" s="100" t="s">
        <v>24</v>
      </c>
      <c r="C43" s="142" t="s">
        <v>929</v>
      </c>
      <c r="D43" s="142" t="s">
        <v>44</v>
      </c>
      <c r="E43" s="142" t="s">
        <v>930</v>
      </c>
      <c r="F43" s="20"/>
      <c r="G43" s="58"/>
      <c r="H43" s="20" t="s">
        <v>28</v>
      </c>
      <c r="I43" s="59" t="s">
        <v>931</v>
      </c>
      <c r="J43" s="166" t="s">
        <v>932</v>
      </c>
      <c r="K43" s="20">
        <v>8</v>
      </c>
      <c r="L43" s="210" t="s">
        <v>58</v>
      </c>
      <c r="M43" s="210">
        <v>0</v>
      </c>
      <c r="N43" s="210">
        <v>10</v>
      </c>
      <c r="O43" s="210">
        <v>3.5</v>
      </c>
      <c r="P43" s="102"/>
      <c r="Q43" s="99">
        <f t="shared" si="0"/>
        <v>13.5</v>
      </c>
      <c r="R43" s="108" t="s">
        <v>1958</v>
      </c>
      <c r="S43" s="103" t="s">
        <v>933</v>
      </c>
      <c r="T43" s="99" t="s">
        <v>32</v>
      </c>
      <c r="U43" s="166" t="s">
        <v>932</v>
      </c>
      <c r="V43" s="1"/>
      <c r="W43" s="1"/>
      <c r="X43" s="1"/>
      <c r="Y43" s="1"/>
      <c r="Z43" s="1"/>
      <c r="AA43" s="104"/>
      <c r="AB43" s="104"/>
      <c r="AC43" s="104"/>
      <c r="AD43" s="104"/>
      <c r="AE43" s="104"/>
    </row>
    <row r="44" spans="1:31" ht="14.25" customHeight="1">
      <c r="A44" s="99">
        <v>33</v>
      </c>
      <c r="B44" s="100" t="s">
        <v>24</v>
      </c>
      <c r="C44" s="110" t="s">
        <v>1122</v>
      </c>
      <c r="D44" s="110" t="s">
        <v>210</v>
      </c>
      <c r="E44" s="110" t="s">
        <v>204</v>
      </c>
      <c r="F44" s="63"/>
      <c r="G44" s="122">
        <v>40146</v>
      </c>
      <c r="H44" s="20" t="s">
        <v>28</v>
      </c>
      <c r="I44" s="59" t="s">
        <v>931</v>
      </c>
      <c r="J44" s="121" t="s">
        <v>1123</v>
      </c>
      <c r="K44" s="20">
        <v>8</v>
      </c>
      <c r="L44" s="210">
        <v>10</v>
      </c>
      <c r="M44" s="210">
        <v>1</v>
      </c>
      <c r="N44" s="210">
        <v>0.5</v>
      </c>
      <c r="O44" s="210">
        <v>2</v>
      </c>
      <c r="P44" s="102"/>
      <c r="Q44" s="99">
        <f t="shared" si="0"/>
        <v>13.5</v>
      </c>
      <c r="R44" s="108" t="s">
        <v>1958</v>
      </c>
      <c r="S44" s="142" t="s">
        <v>1124</v>
      </c>
      <c r="T44" s="99" t="s">
        <v>32</v>
      </c>
      <c r="U44" s="121" t="s">
        <v>1123</v>
      </c>
      <c r="V44" s="1"/>
      <c r="W44" s="1"/>
      <c r="X44" s="1"/>
      <c r="Y44" s="1"/>
      <c r="Z44" s="1"/>
      <c r="AA44" s="104"/>
      <c r="AB44" s="104"/>
      <c r="AC44" s="104"/>
      <c r="AD44" s="104"/>
      <c r="AE44" s="104"/>
    </row>
    <row r="45" spans="1:31" ht="14.25" customHeight="1">
      <c r="A45" s="99">
        <v>34</v>
      </c>
      <c r="B45" s="100" t="s">
        <v>24</v>
      </c>
      <c r="C45" s="142" t="s">
        <v>1326</v>
      </c>
      <c r="D45" s="142" t="s">
        <v>197</v>
      </c>
      <c r="E45" s="142" t="s">
        <v>1327</v>
      </c>
      <c r="F45" s="170"/>
      <c r="G45" s="62">
        <v>40193</v>
      </c>
      <c r="H45" s="20" t="s">
        <v>28</v>
      </c>
      <c r="I45" s="59" t="s">
        <v>931</v>
      </c>
      <c r="J45" s="162" t="s">
        <v>73</v>
      </c>
      <c r="K45" s="20">
        <v>8</v>
      </c>
      <c r="L45" s="211">
        <v>6</v>
      </c>
      <c r="M45" s="211">
        <v>2</v>
      </c>
      <c r="N45" s="211">
        <v>1</v>
      </c>
      <c r="O45" s="211">
        <v>4</v>
      </c>
      <c r="P45" s="108"/>
      <c r="Q45" s="99">
        <f t="shared" si="0"/>
        <v>13</v>
      </c>
      <c r="R45" s="108" t="s">
        <v>1958</v>
      </c>
      <c r="S45" s="162" t="s">
        <v>74</v>
      </c>
      <c r="T45" s="99" t="s">
        <v>32</v>
      </c>
      <c r="U45" s="162" t="s">
        <v>73</v>
      </c>
      <c r="V45" s="1"/>
      <c r="W45" s="1"/>
      <c r="X45" s="1"/>
      <c r="Y45" s="1"/>
      <c r="Z45" s="1"/>
      <c r="AA45" s="104"/>
      <c r="AB45" s="104"/>
      <c r="AC45" s="104"/>
      <c r="AD45" s="104"/>
      <c r="AE45" s="104"/>
    </row>
    <row r="46" spans="1:31" ht="14.25" customHeight="1">
      <c r="A46" s="99">
        <v>35</v>
      </c>
      <c r="B46" s="100" t="s">
        <v>24</v>
      </c>
      <c r="C46" s="142" t="s">
        <v>1282</v>
      </c>
      <c r="D46" s="142" t="s">
        <v>1283</v>
      </c>
      <c r="E46" s="142" t="s">
        <v>559</v>
      </c>
      <c r="F46" s="102"/>
      <c r="G46" s="129">
        <v>40182</v>
      </c>
      <c r="H46" s="20" t="s">
        <v>28</v>
      </c>
      <c r="I46" s="59" t="s">
        <v>931</v>
      </c>
      <c r="J46" s="60" t="s">
        <v>164</v>
      </c>
      <c r="K46" s="20">
        <v>8</v>
      </c>
      <c r="L46" s="210">
        <v>10</v>
      </c>
      <c r="M46" s="210" t="s">
        <v>58</v>
      </c>
      <c r="N46" s="210">
        <v>0</v>
      </c>
      <c r="O46" s="210">
        <v>2.5</v>
      </c>
      <c r="P46" s="102"/>
      <c r="Q46" s="99">
        <f t="shared" si="0"/>
        <v>12.5</v>
      </c>
      <c r="R46" s="108" t="s">
        <v>1958</v>
      </c>
      <c r="S46" s="60" t="s">
        <v>165</v>
      </c>
      <c r="T46" s="99" t="s">
        <v>32</v>
      </c>
      <c r="U46" s="60" t="s">
        <v>164</v>
      </c>
      <c r="V46" s="1"/>
      <c r="W46" s="1"/>
      <c r="X46" s="1"/>
      <c r="Y46" s="1"/>
      <c r="Z46" s="1"/>
      <c r="AA46" s="104"/>
      <c r="AB46" s="104"/>
      <c r="AC46" s="104"/>
      <c r="AD46" s="104"/>
      <c r="AE46" s="104"/>
    </row>
    <row r="47" spans="1:31" ht="14.25" customHeight="1">
      <c r="A47" s="99">
        <v>36</v>
      </c>
      <c r="B47" s="100" t="s">
        <v>24</v>
      </c>
      <c r="C47" s="166" t="s">
        <v>1348</v>
      </c>
      <c r="D47" s="166" t="s">
        <v>1349</v>
      </c>
      <c r="E47" s="166" t="s">
        <v>322</v>
      </c>
      <c r="F47" s="63"/>
      <c r="G47" s="124" t="s">
        <v>1350</v>
      </c>
      <c r="H47" s="20" t="s">
        <v>28</v>
      </c>
      <c r="I47" s="59" t="s">
        <v>931</v>
      </c>
      <c r="J47" s="121" t="s">
        <v>1053</v>
      </c>
      <c r="K47" s="20">
        <v>8</v>
      </c>
      <c r="L47" s="210">
        <v>10</v>
      </c>
      <c r="M47" s="210">
        <v>2</v>
      </c>
      <c r="N47" s="210" t="s">
        <v>47</v>
      </c>
      <c r="O47" s="210">
        <v>0.5</v>
      </c>
      <c r="P47" s="102"/>
      <c r="Q47" s="99">
        <f t="shared" si="0"/>
        <v>12.5</v>
      </c>
      <c r="R47" s="108" t="s">
        <v>1958</v>
      </c>
      <c r="S47" s="60" t="s">
        <v>830</v>
      </c>
      <c r="T47" s="99" t="s">
        <v>32</v>
      </c>
      <c r="U47" s="121" t="s">
        <v>1053</v>
      </c>
      <c r="V47" s="1"/>
      <c r="W47" s="1"/>
      <c r="X47" s="1"/>
      <c r="Y47" s="1"/>
      <c r="Z47" s="1"/>
      <c r="AA47" s="104"/>
      <c r="AB47" s="104"/>
      <c r="AC47" s="104"/>
      <c r="AD47" s="104"/>
      <c r="AE47" s="104"/>
    </row>
    <row r="48" spans="1:31" ht="14.25" customHeight="1">
      <c r="A48" s="99">
        <v>37</v>
      </c>
      <c r="B48" s="100" t="s">
        <v>24</v>
      </c>
      <c r="C48" s="123" t="s">
        <v>1078</v>
      </c>
      <c r="D48" s="123" t="s">
        <v>755</v>
      </c>
      <c r="E48" s="123" t="s">
        <v>982</v>
      </c>
      <c r="F48" s="102"/>
      <c r="G48" s="111">
        <v>40228</v>
      </c>
      <c r="H48" s="20" t="s">
        <v>28</v>
      </c>
      <c r="I48" s="59" t="s">
        <v>931</v>
      </c>
      <c r="J48" s="142" t="s">
        <v>78</v>
      </c>
      <c r="K48" s="20">
        <v>8</v>
      </c>
      <c r="L48" s="211">
        <v>10</v>
      </c>
      <c r="M48" s="211">
        <v>1</v>
      </c>
      <c r="N48" s="211" t="s">
        <v>58</v>
      </c>
      <c r="O48" s="211">
        <v>1</v>
      </c>
      <c r="P48" s="108"/>
      <c r="Q48" s="99">
        <f t="shared" si="0"/>
        <v>12</v>
      </c>
      <c r="R48" s="108" t="s">
        <v>1958</v>
      </c>
      <c r="S48" s="142" t="s">
        <v>249</v>
      </c>
      <c r="T48" s="99" t="s">
        <v>32</v>
      </c>
      <c r="U48" s="142" t="s">
        <v>78</v>
      </c>
      <c r="V48" s="1"/>
      <c r="W48" s="1"/>
      <c r="X48" s="1"/>
      <c r="Y48" s="1"/>
      <c r="Z48" s="1"/>
      <c r="AA48" s="104"/>
      <c r="AB48" s="104"/>
      <c r="AC48" s="104"/>
      <c r="AD48" s="104"/>
      <c r="AE48" s="104"/>
    </row>
    <row r="49" spans="1:31" ht="14.25" customHeight="1">
      <c r="A49" s="99">
        <v>38</v>
      </c>
      <c r="B49" s="100" t="s">
        <v>24</v>
      </c>
      <c r="C49" s="162" t="s">
        <v>1158</v>
      </c>
      <c r="D49" s="162" t="s">
        <v>1159</v>
      </c>
      <c r="E49" s="162" t="s">
        <v>1160</v>
      </c>
      <c r="F49" s="112"/>
      <c r="G49" s="58">
        <v>40302</v>
      </c>
      <c r="H49" s="20" t="s">
        <v>28</v>
      </c>
      <c r="I49" s="59" t="s">
        <v>931</v>
      </c>
      <c r="J49" s="60" t="s">
        <v>82</v>
      </c>
      <c r="K49" s="20">
        <v>8</v>
      </c>
      <c r="L49" s="210">
        <v>4</v>
      </c>
      <c r="M49" s="210">
        <v>1</v>
      </c>
      <c r="N49" s="210">
        <v>1</v>
      </c>
      <c r="O49" s="210">
        <v>6</v>
      </c>
      <c r="P49" s="61"/>
      <c r="Q49" s="99">
        <f t="shared" si="0"/>
        <v>12</v>
      </c>
      <c r="R49" s="108" t="s">
        <v>1958</v>
      </c>
      <c r="S49" s="162" t="s">
        <v>83</v>
      </c>
      <c r="T49" s="99" t="s">
        <v>32</v>
      </c>
      <c r="U49" s="60" t="s">
        <v>82</v>
      </c>
      <c r="V49" s="1"/>
      <c r="W49" s="1"/>
      <c r="X49" s="1"/>
      <c r="Y49" s="1"/>
      <c r="Z49" s="1"/>
      <c r="AA49" s="104"/>
      <c r="AB49" s="104"/>
      <c r="AC49" s="104"/>
      <c r="AD49" s="104"/>
      <c r="AE49" s="104"/>
    </row>
    <row r="50" spans="1:31" ht="14.25" customHeight="1">
      <c r="A50" s="99">
        <v>39</v>
      </c>
      <c r="B50" s="100" t="s">
        <v>24</v>
      </c>
      <c r="C50" s="106" t="s">
        <v>1290</v>
      </c>
      <c r="D50" s="106" t="s">
        <v>121</v>
      </c>
      <c r="E50" s="106" t="s">
        <v>177</v>
      </c>
      <c r="F50" s="102"/>
      <c r="G50" s="156">
        <v>40520</v>
      </c>
      <c r="H50" s="20" t="s">
        <v>28</v>
      </c>
      <c r="I50" s="59" t="s">
        <v>931</v>
      </c>
      <c r="J50" s="162" t="s">
        <v>1001</v>
      </c>
      <c r="K50" s="20">
        <v>8</v>
      </c>
      <c r="L50" s="210">
        <v>10</v>
      </c>
      <c r="M50" s="210">
        <v>1</v>
      </c>
      <c r="N50" s="210">
        <v>0</v>
      </c>
      <c r="O50" s="210">
        <v>1</v>
      </c>
      <c r="P50" s="105"/>
      <c r="Q50" s="99">
        <f t="shared" si="0"/>
        <v>12</v>
      </c>
      <c r="R50" s="108" t="s">
        <v>1958</v>
      </c>
      <c r="S50" s="142" t="s">
        <v>391</v>
      </c>
      <c r="T50" s="99" t="s">
        <v>32</v>
      </c>
      <c r="U50" s="162" t="s">
        <v>1001</v>
      </c>
      <c r="V50" s="1"/>
      <c r="W50" s="1"/>
      <c r="X50" s="1"/>
      <c r="Y50" s="1"/>
      <c r="Z50" s="1"/>
      <c r="AA50" s="104"/>
      <c r="AB50" s="104"/>
      <c r="AC50" s="104"/>
      <c r="AD50" s="104"/>
      <c r="AE50" s="104"/>
    </row>
    <row r="51" spans="1:31" ht="14.25" customHeight="1">
      <c r="A51" s="99">
        <v>40</v>
      </c>
      <c r="B51" s="100" t="s">
        <v>24</v>
      </c>
      <c r="C51" s="110" t="s">
        <v>1291</v>
      </c>
      <c r="D51" s="110" t="s">
        <v>466</v>
      </c>
      <c r="E51" s="110" t="s">
        <v>551</v>
      </c>
      <c r="F51" s="109"/>
      <c r="G51" s="156">
        <v>40238</v>
      </c>
      <c r="H51" s="20" t="s">
        <v>28</v>
      </c>
      <c r="I51" s="59" t="s">
        <v>931</v>
      </c>
      <c r="J51" s="142" t="s">
        <v>78</v>
      </c>
      <c r="K51" s="20">
        <v>8</v>
      </c>
      <c r="L51" s="210">
        <v>0</v>
      </c>
      <c r="M51" s="210" t="s">
        <v>47</v>
      </c>
      <c r="N51" s="210">
        <v>10</v>
      </c>
      <c r="O51" s="210">
        <v>2</v>
      </c>
      <c r="P51" s="102"/>
      <c r="Q51" s="99">
        <f t="shared" si="0"/>
        <v>12</v>
      </c>
      <c r="R51" s="108" t="s">
        <v>1958</v>
      </c>
      <c r="S51" s="106" t="s">
        <v>1292</v>
      </c>
      <c r="T51" s="99" t="s">
        <v>32</v>
      </c>
      <c r="U51" s="142" t="s">
        <v>78</v>
      </c>
      <c r="V51" s="1"/>
      <c r="W51" s="1"/>
      <c r="X51" s="1"/>
      <c r="Y51" s="1"/>
      <c r="Z51" s="1"/>
      <c r="AA51" s="104"/>
      <c r="AB51" s="104"/>
      <c r="AC51" s="104"/>
      <c r="AD51" s="104"/>
      <c r="AE51" s="104"/>
    </row>
    <row r="52" spans="1:31" ht="14.25" customHeight="1">
      <c r="A52" s="99">
        <v>41</v>
      </c>
      <c r="B52" s="100" t="s">
        <v>24</v>
      </c>
      <c r="C52" s="103" t="s">
        <v>1388</v>
      </c>
      <c r="D52" s="103" t="s">
        <v>251</v>
      </c>
      <c r="E52" s="103" t="s">
        <v>1382</v>
      </c>
      <c r="F52" s="170"/>
      <c r="G52" s="106" t="s">
        <v>1389</v>
      </c>
      <c r="H52" s="20" t="s">
        <v>28</v>
      </c>
      <c r="I52" s="59" t="s">
        <v>931</v>
      </c>
      <c r="J52" s="142" t="s">
        <v>627</v>
      </c>
      <c r="K52" s="20">
        <v>8</v>
      </c>
      <c r="L52" s="210">
        <v>1</v>
      </c>
      <c r="M52" s="210">
        <v>0</v>
      </c>
      <c r="N52" s="210">
        <v>3</v>
      </c>
      <c r="O52" s="210">
        <v>8</v>
      </c>
      <c r="P52" s="102"/>
      <c r="Q52" s="99">
        <f t="shared" si="0"/>
        <v>12</v>
      </c>
      <c r="R52" s="108" t="s">
        <v>1958</v>
      </c>
      <c r="S52" s="142" t="s">
        <v>943</v>
      </c>
      <c r="T52" s="99" t="s">
        <v>32</v>
      </c>
      <c r="U52" s="142" t="s">
        <v>627</v>
      </c>
      <c r="V52" s="1"/>
      <c r="W52" s="1"/>
      <c r="X52" s="1"/>
      <c r="Y52" s="1"/>
      <c r="Z52" s="1"/>
      <c r="AA52" s="104"/>
      <c r="AB52" s="104"/>
      <c r="AC52" s="104"/>
      <c r="AD52" s="104"/>
      <c r="AE52" s="104"/>
    </row>
    <row r="53" spans="1:31" ht="14.25" customHeight="1">
      <c r="A53" s="99">
        <v>42</v>
      </c>
      <c r="B53" s="100" t="s">
        <v>24</v>
      </c>
      <c r="C53" s="133" t="s">
        <v>1467</v>
      </c>
      <c r="D53" s="133" t="s">
        <v>1468</v>
      </c>
      <c r="E53" s="133" t="s">
        <v>305</v>
      </c>
      <c r="F53" s="108"/>
      <c r="G53" s="126">
        <v>40316</v>
      </c>
      <c r="H53" s="20" t="s">
        <v>28</v>
      </c>
      <c r="I53" s="59" t="s">
        <v>931</v>
      </c>
      <c r="J53" s="139" t="s">
        <v>68</v>
      </c>
      <c r="K53" s="20">
        <v>8</v>
      </c>
      <c r="L53" s="210">
        <v>10</v>
      </c>
      <c r="M53" s="210" t="s">
        <v>47</v>
      </c>
      <c r="N53" s="210">
        <v>0</v>
      </c>
      <c r="O53" s="210">
        <v>2</v>
      </c>
      <c r="P53" s="61"/>
      <c r="Q53" s="99">
        <f t="shared" si="0"/>
        <v>12</v>
      </c>
      <c r="R53" s="108" t="s">
        <v>1958</v>
      </c>
      <c r="S53" s="139" t="s">
        <v>1022</v>
      </c>
      <c r="T53" s="99" t="s">
        <v>32</v>
      </c>
      <c r="U53" s="139" t="s">
        <v>68</v>
      </c>
      <c r="V53" s="1"/>
      <c r="W53" s="1"/>
      <c r="X53" s="1"/>
      <c r="Y53" s="1"/>
      <c r="Z53" s="1"/>
      <c r="AA53" s="104"/>
      <c r="AB53" s="104"/>
      <c r="AC53" s="104"/>
      <c r="AD53" s="104"/>
      <c r="AE53" s="104"/>
    </row>
    <row r="54" spans="1:31" ht="14.25" customHeight="1">
      <c r="A54" s="99">
        <v>43</v>
      </c>
      <c r="B54" s="100" t="s">
        <v>24</v>
      </c>
      <c r="C54" s="123" t="s">
        <v>864</v>
      </c>
      <c r="D54" s="123" t="s">
        <v>1536</v>
      </c>
      <c r="E54" s="123" t="s">
        <v>1537</v>
      </c>
      <c r="F54" s="63"/>
      <c r="G54" s="156">
        <v>40438</v>
      </c>
      <c r="H54" s="20" t="s">
        <v>28</v>
      </c>
      <c r="I54" s="59" t="s">
        <v>931</v>
      </c>
      <c r="J54" s="121" t="s">
        <v>154</v>
      </c>
      <c r="K54" s="20">
        <v>8</v>
      </c>
      <c r="L54" s="210">
        <v>10</v>
      </c>
      <c r="M54" s="210">
        <v>1</v>
      </c>
      <c r="N54" s="210">
        <v>0</v>
      </c>
      <c r="O54" s="210">
        <v>1</v>
      </c>
      <c r="P54" s="61"/>
      <c r="Q54" s="99">
        <f t="shared" si="0"/>
        <v>12</v>
      </c>
      <c r="R54" s="108" t="s">
        <v>1958</v>
      </c>
      <c r="S54" s="142" t="s">
        <v>938</v>
      </c>
      <c r="T54" s="99" t="s">
        <v>32</v>
      </c>
      <c r="U54" s="121" t="s">
        <v>154</v>
      </c>
      <c r="V54" s="1"/>
      <c r="W54" s="1"/>
      <c r="X54" s="1"/>
      <c r="Y54" s="1"/>
      <c r="Z54" s="1"/>
      <c r="AA54" s="104"/>
      <c r="AB54" s="104"/>
      <c r="AC54" s="104"/>
      <c r="AD54" s="104"/>
      <c r="AE54" s="104"/>
    </row>
    <row r="55" spans="1:31" ht="18.75" customHeight="1">
      <c r="A55" s="99">
        <v>44</v>
      </c>
      <c r="B55" s="100" t="s">
        <v>24</v>
      </c>
      <c r="C55" s="162" t="s">
        <v>1463</v>
      </c>
      <c r="D55" s="162" t="s">
        <v>251</v>
      </c>
      <c r="E55" s="162" t="s">
        <v>90</v>
      </c>
      <c r="F55" s="63"/>
      <c r="G55" s="58">
        <v>40287</v>
      </c>
      <c r="H55" s="20" t="s">
        <v>28</v>
      </c>
      <c r="I55" s="59" t="s">
        <v>931</v>
      </c>
      <c r="J55" s="60" t="s">
        <v>82</v>
      </c>
      <c r="K55" s="20">
        <v>8</v>
      </c>
      <c r="L55" s="210">
        <v>10</v>
      </c>
      <c r="M55" s="210" t="s">
        <v>58</v>
      </c>
      <c r="N55" s="210" t="s">
        <v>58</v>
      </c>
      <c r="O55" s="210">
        <v>1.5</v>
      </c>
      <c r="P55" s="102"/>
      <c r="Q55" s="99">
        <f t="shared" si="0"/>
        <v>11.5</v>
      </c>
      <c r="R55" s="108" t="s">
        <v>1958</v>
      </c>
      <c r="S55" s="162" t="s">
        <v>83</v>
      </c>
      <c r="T55" s="99" t="s">
        <v>32</v>
      </c>
      <c r="U55" s="60" t="s">
        <v>82</v>
      </c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4.25" customHeight="1">
      <c r="A56" s="99">
        <v>45</v>
      </c>
      <c r="B56" s="100" t="s">
        <v>24</v>
      </c>
      <c r="C56" s="142" t="s">
        <v>1015</v>
      </c>
      <c r="D56" s="142" t="s">
        <v>1016</v>
      </c>
      <c r="E56" s="142" t="s">
        <v>27</v>
      </c>
      <c r="F56" s="112"/>
      <c r="G56" s="113">
        <v>40247</v>
      </c>
      <c r="H56" s="20" t="s">
        <v>28</v>
      </c>
      <c r="I56" s="59" t="s">
        <v>931</v>
      </c>
      <c r="J56" s="142" t="s">
        <v>1017</v>
      </c>
      <c r="K56" s="20">
        <v>8</v>
      </c>
      <c r="L56" s="210">
        <v>6</v>
      </c>
      <c r="M56" s="210">
        <v>1</v>
      </c>
      <c r="N56" s="210">
        <v>0</v>
      </c>
      <c r="O56" s="210">
        <v>4</v>
      </c>
      <c r="P56" s="102"/>
      <c r="Q56" s="99">
        <f t="shared" si="0"/>
        <v>11</v>
      </c>
      <c r="R56" s="108" t="s">
        <v>1958</v>
      </c>
      <c r="S56" s="60" t="s">
        <v>359</v>
      </c>
      <c r="T56" s="99" t="s">
        <v>32</v>
      </c>
      <c r="U56" s="142" t="s">
        <v>1017</v>
      </c>
      <c r="V56" s="1"/>
      <c r="W56" s="1"/>
      <c r="X56" s="1"/>
      <c r="Y56" s="1"/>
      <c r="Z56" s="1"/>
      <c r="AA56" s="104"/>
      <c r="AB56" s="104"/>
      <c r="AC56" s="104"/>
      <c r="AD56" s="104"/>
      <c r="AE56" s="104"/>
    </row>
    <row r="57" spans="1:31" ht="14.25" customHeight="1">
      <c r="A57" s="99">
        <v>46</v>
      </c>
      <c r="B57" s="100" t="s">
        <v>24</v>
      </c>
      <c r="C57" s="142" t="s">
        <v>1066</v>
      </c>
      <c r="D57" s="142" t="s">
        <v>251</v>
      </c>
      <c r="E57" s="142" t="s">
        <v>692</v>
      </c>
      <c r="F57" s="102"/>
      <c r="G57" s="58">
        <v>40459</v>
      </c>
      <c r="H57" s="20" t="s">
        <v>28</v>
      </c>
      <c r="I57" s="59" t="s">
        <v>931</v>
      </c>
      <c r="J57" s="60" t="s">
        <v>627</v>
      </c>
      <c r="K57" s="20">
        <v>8</v>
      </c>
      <c r="L57" s="210">
        <v>8</v>
      </c>
      <c r="M57" s="210">
        <v>0</v>
      </c>
      <c r="N57" s="210">
        <v>0</v>
      </c>
      <c r="O57" s="210">
        <v>3</v>
      </c>
      <c r="P57" s="105"/>
      <c r="Q57" s="99">
        <f t="shared" si="0"/>
        <v>11</v>
      </c>
      <c r="R57" s="108" t="s">
        <v>1958</v>
      </c>
      <c r="S57" s="60" t="s">
        <v>943</v>
      </c>
      <c r="T57" s="99" t="s">
        <v>32</v>
      </c>
      <c r="U57" s="60" t="s">
        <v>627</v>
      </c>
      <c r="V57" s="1"/>
      <c r="W57" s="1"/>
      <c r="X57" s="1"/>
      <c r="Y57" s="1"/>
      <c r="Z57" s="1"/>
      <c r="AA57" s="104"/>
      <c r="AB57" s="104"/>
      <c r="AC57" s="104"/>
      <c r="AD57" s="104"/>
      <c r="AE57" s="104"/>
    </row>
    <row r="58" spans="1:31" ht="14.25" customHeight="1">
      <c r="A58" s="99">
        <v>47</v>
      </c>
      <c r="B58" s="100" t="s">
        <v>24</v>
      </c>
      <c r="C58" s="106" t="s">
        <v>1458</v>
      </c>
      <c r="D58" s="106" t="s">
        <v>485</v>
      </c>
      <c r="E58" s="106" t="s">
        <v>1459</v>
      </c>
      <c r="F58" s="102"/>
      <c r="G58" s="107">
        <v>40254</v>
      </c>
      <c r="H58" s="20" t="s">
        <v>28</v>
      </c>
      <c r="I58" s="59" t="s">
        <v>931</v>
      </c>
      <c r="J58" s="142" t="s">
        <v>57</v>
      </c>
      <c r="K58" s="20">
        <v>8</v>
      </c>
      <c r="L58" s="210">
        <v>2</v>
      </c>
      <c r="M58" s="210">
        <v>1</v>
      </c>
      <c r="N58" s="210">
        <v>0</v>
      </c>
      <c r="O58" s="210">
        <v>8</v>
      </c>
      <c r="P58" s="105"/>
      <c r="Q58" s="99">
        <f t="shared" si="0"/>
        <v>11</v>
      </c>
      <c r="R58" s="108" t="s">
        <v>1958</v>
      </c>
      <c r="S58" s="142" t="s">
        <v>950</v>
      </c>
      <c r="T58" s="99" t="s">
        <v>32</v>
      </c>
      <c r="U58" s="142" t="s">
        <v>57</v>
      </c>
      <c r="V58" s="1"/>
      <c r="W58" s="1"/>
      <c r="X58" s="1"/>
      <c r="Y58" s="1"/>
      <c r="Z58" s="1"/>
      <c r="AA58" s="104"/>
      <c r="AB58" s="104"/>
      <c r="AC58" s="104"/>
      <c r="AD58" s="104"/>
      <c r="AE58" s="104"/>
    </row>
    <row r="59" spans="1:31" ht="14.25" customHeight="1">
      <c r="A59" s="99">
        <v>48</v>
      </c>
      <c r="B59" s="100" t="s">
        <v>24</v>
      </c>
      <c r="C59" s="142" t="s">
        <v>1512</v>
      </c>
      <c r="D59" s="142" t="s">
        <v>1513</v>
      </c>
      <c r="E59" s="142" t="s">
        <v>1339</v>
      </c>
      <c r="F59" s="63"/>
      <c r="G59" s="62">
        <v>40553</v>
      </c>
      <c r="H59" s="20" t="s">
        <v>28</v>
      </c>
      <c r="I59" s="59" t="s">
        <v>931</v>
      </c>
      <c r="J59" s="162" t="s">
        <v>73</v>
      </c>
      <c r="K59" s="20">
        <v>8</v>
      </c>
      <c r="L59" s="211">
        <v>7</v>
      </c>
      <c r="M59" s="211">
        <v>2</v>
      </c>
      <c r="N59" s="211">
        <v>0</v>
      </c>
      <c r="O59" s="211">
        <v>2</v>
      </c>
      <c r="P59" s="108"/>
      <c r="Q59" s="99">
        <f t="shared" si="0"/>
        <v>11</v>
      </c>
      <c r="R59" s="108" t="s">
        <v>1958</v>
      </c>
      <c r="S59" s="162" t="s">
        <v>74</v>
      </c>
      <c r="T59" s="99" t="s">
        <v>32</v>
      </c>
      <c r="U59" s="162" t="s">
        <v>73</v>
      </c>
      <c r="V59" s="1"/>
      <c r="W59" s="1"/>
      <c r="X59" s="1"/>
      <c r="Y59" s="1"/>
      <c r="Z59" s="1"/>
      <c r="AA59" s="104"/>
      <c r="AB59" s="104"/>
      <c r="AC59" s="104"/>
      <c r="AD59" s="104"/>
      <c r="AE59" s="104"/>
    </row>
    <row r="60" spans="1:31" ht="14.25" customHeight="1">
      <c r="A60" s="99">
        <v>49</v>
      </c>
      <c r="B60" s="100" t="s">
        <v>24</v>
      </c>
      <c r="C60" s="142" t="s">
        <v>1575</v>
      </c>
      <c r="D60" s="142" t="s">
        <v>1576</v>
      </c>
      <c r="E60" s="142" t="s">
        <v>1577</v>
      </c>
      <c r="F60" s="63"/>
      <c r="G60" s="58">
        <v>40337</v>
      </c>
      <c r="H60" s="20" t="s">
        <v>28</v>
      </c>
      <c r="I60" s="59" t="s">
        <v>931</v>
      </c>
      <c r="J60" s="60" t="s">
        <v>772</v>
      </c>
      <c r="K60" s="20">
        <v>8</v>
      </c>
      <c r="L60" s="211">
        <v>10</v>
      </c>
      <c r="M60" s="211">
        <v>0</v>
      </c>
      <c r="N60" s="211">
        <v>0</v>
      </c>
      <c r="O60" s="211">
        <v>1</v>
      </c>
      <c r="P60" s="108"/>
      <c r="Q60" s="99">
        <f t="shared" si="0"/>
        <v>11</v>
      </c>
      <c r="R60" s="108" t="s">
        <v>1958</v>
      </c>
      <c r="S60" s="60" t="s">
        <v>1106</v>
      </c>
      <c r="T60" s="99" t="s">
        <v>32</v>
      </c>
      <c r="U60" s="60" t="s">
        <v>772</v>
      </c>
      <c r="V60" s="1"/>
      <c r="W60" s="1"/>
      <c r="X60" s="1"/>
      <c r="Y60" s="1"/>
      <c r="Z60" s="1"/>
      <c r="AA60" s="104"/>
      <c r="AB60" s="104"/>
      <c r="AC60" s="104"/>
      <c r="AD60" s="104"/>
      <c r="AE60" s="104"/>
    </row>
    <row r="61" spans="1:31" ht="14.25" customHeight="1">
      <c r="A61" s="99">
        <v>50</v>
      </c>
      <c r="B61" s="100" t="s">
        <v>24</v>
      </c>
      <c r="C61" s="106" t="s">
        <v>939</v>
      </c>
      <c r="D61" s="106" t="s">
        <v>471</v>
      </c>
      <c r="E61" s="106" t="s">
        <v>105</v>
      </c>
      <c r="F61" s="102"/>
      <c r="G61" s="107">
        <v>40396</v>
      </c>
      <c r="H61" s="20" t="s">
        <v>28</v>
      </c>
      <c r="I61" s="59" t="s">
        <v>931</v>
      </c>
      <c r="J61" s="142" t="s">
        <v>348</v>
      </c>
      <c r="K61" s="20">
        <v>8</v>
      </c>
      <c r="L61" s="210">
        <v>6</v>
      </c>
      <c r="M61" s="210" t="s">
        <v>47</v>
      </c>
      <c r="N61" s="210" t="s">
        <v>47</v>
      </c>
      <c r="O61" s="210">
        <v>4</v>
      </c>
      <c r="P61" s="105"/>
      <c r="Q61" s="99">
        <f t="shared" si="0"/>
        <v>10</v>
      </c>
      <c r="R61" s="108" t="s">
        <v>1958</v>
      </c>
      <c r="S61" s="142" t="s">
        <v>940</v>
      </c>
      <c r="T61" s="99" t="s">
        <v>32</v>
      </c>
      <c r="U61" s="142" t="s">
        <v>348</v>
      </c>
      <c r="V61" s="1"/>
      <c r="W61" s="1"/>
      <c r="X61" s="1"/>
      <c r="Y61" s="1"/>
      <c r="Z61" s="1"/>
      <c r="AA61" s="104"/>
      <c r="AB61" s="104"/>
      <c r="AC61" s="104"/>
      <c r="AD61" s="104"/>
      <c r="AE61" s="104"/>
    </row>
    <row r="62" spans="1:31" ht="14.25" customHeight="1">
      <c r="A62" s="99">
        <v>51</v>
      </c>
      <c r="B62" s="100" t="s">
        <v>24</v>
      </c>
      <c r="C62" s="139" t="s">
        <v>1027</v>
      </c>
      <c r="D62" s="139" t="s">
        <v>1028</v>
      </c>
      <c r="E62" s="139" t="s">
        <v>185</v>
      </c>
      <c r="F62" s="161"/>
      <c r="G62" s="126">
        <v>40465</v>
      </c>
      <c r="H62" s="20" t="s">
        <v>28</v>
      </c>
      <c r="I62" s="59" t="s">
        <v>931</v>
      </c>
      <c r="J62" s="139" t="s">
        <v>68</v>
      </c>
      <c r="K62" s="20">
        <v>8</v>
      </c>
      <c r="L62" s="210">
        <v>1</v>
      </c>
      <c r="M62" s="210">
        <v>0</v>
      </c>
      <c r="N62" s="210">
        <v>3</v>
      </c>
      <c r="O62" s="210">
        <v>6</v>
      </c>
      <c r="P62" s="102"/>
      <c r="Q62" s="99">
        <f t="shared" si="0"/>
        <v>10</v>
      </c>
      <c r="R62" s="108" t="s">
        <v>1958</v>
      </c>
      <c r="S62" s="139" t="s">
        <v>1022</v>
      </c>
      <c r="T62" s="99" t="s">
        <v>32</v>
      </c>
      <c r="U62" s="139" t="s">
        <v>68</v>
      </c>
      <c r="V62" s="1"/>
      <c r="W62" s="1"/>
      <c r="X62" s="1"/>
      <c r="Y62" s="1"/>
      <c r="Z62" s="1"/>
      <c r="AA62" s="104"/>
      <c r="AB62" s="104"/>
      <c r="AC62" s="104"/>
      <c r="AD62" s="104"/>
      <c r="AE62" s="104"/>
    </row>
    <row r="63" spans="1:31" ht="14.25" customHeight="1">
      <c r="A63" s="99">
        <v>52</v>
      </c>
      <c r="B63" s="100" t="s">
        <v>24</v>
      </c>
      <c r="C63" s="106" t="s">
        <v>1093</v>
      </c>
      <c r="D63" s="106" t="s">
        <v>44</v>
      </c>
      <c r="E63" s="106" t="s">
        <v>304</v>
      </c>
      <c r="F63" s="63"/>
      <c r="G63" s="107">
        <v>40291</v>
      </c>
      <c r="H63" s="20" t="s">
        <v>28</v>
      </c>
      <c r="I63" s="59" t="s">
        <v>931</v>
      </c>
      <c r="J63" s="60" t="s">
        <v>348</v>
      </c>
      <c r="K63" s="20">
        <v>8</v>
      </c>
      <c r="L63" s="210">
        <v>1</v>
      </c>
      <c r="M63" s="210" t="s">
        <v>47</v>
      </c>
      <c r="N63" s="210">
        <v>0</v>
      </c>
      <c r="O63" s="210">
        <v>9</v>
      </c>
      <c r="P63" s="102"/>
      <c r="Q63" s="99">
        <f t="shared" si="0"/>
        <v>10</v>
      </c>
      <c r="R63" s="108" t="s">
        <v>1958</v>
      </c>
      <c r="S63" s="60" t="s">
        <v>940</v>
      </c>
      <c r="T63" s="99" t="s">
        <v>32</v>
      </c>
      <c r="U63" s="60" t="s">
        <v>348</v>
      </c>
      <c r="V63" s="1"/>
      <c r="W63" s="1"/>
      <c r="X63" s="1"/>
      <c r="Y63" s="1"/>
      <c r="Z63" s="1"/>
      <c r="AA63" s="104"/>
      <c r="AB63" s="104"/>
      <c r="AC63" s="104"/>
      <c r="AD63" s="104"/>
      <c r="AE63" s="104"/>
    </row>
    <row r="64" spans="1:31" ht="14.25" customHeight="1">
      <c r="A64" s="99">
        <v>53</v>
      </c>
      <c r="B64" s="100" t="s">
        <v>24</v>
      </c>
      <c r="C64" s="110" t="s">
        <v>1595</v>
      </c>
      <c r="D64" s="110" t="s">
        <v>1461</v>
      </c>
      <c r="E64" s="110" t="s">
        <v>1462</v>
      </c>
      <c r="F64" s="112"/>
      <c r="G64" s="130">
        <v>40446</v>
      </c>
      <c r="H64" s="20" t="s">
        <v>28</v>
      </c>
      <c r="I64" s="59" t="s">
        <v>931</v>
      </c>
      <c r="J64" s="60" t="s">
        <v>78</v>
      </c>
      <c r="K64" s="20">
        <v>8</v>
      </c>
      <c r="L64" s="211">
        <v>4</v>
      </c>
      <c r="M64" s="211">
        <v>1</v>
      </c>
      <c r="N64" s="211">
        <v>0.5</v>
      </c>
      <c r="O64" s="211">
        <v>4.5</v>
      </c>
      <c r="P64" s="108"/>
      <c r="Q64" s="99">
        <f t="shared" si="0"/>
        <v>10</v>
      </c>
      <c r="R64" s="108" t="s">
        <v>1958</v>
      </c>
      <c r="S64" s="142" t="s">
        <v>249</v>
      </c>
      <c r="T64" s="99" t="s">
        <v>32</v>
      </c>
      <c r="U64" s="60" t="s">
        <v>78</v>
      </c>
      <c r="V64" s="1"/>
      <c r="W64" s="1"/>
      <c r="X64" s="1"/>
      <c r="Y64" s="1"/>
      <c r="Z64" s="1"/>
      <c r="AA64" s="104"/>
      <c r="AB64" s="104"/>
      <c r="AC64" s="104"/>
      <c r="AD64" s="104"/>
      <c r="AE64" s="104"/>
    </row>
    <row r="65" spans="1:31" ht="14.25" customHeight="1">
      <c r="A65" s="99">
        <v>54</v>
      </c>
      <c r="B65" s="100" t="s">
        <v>24</v>
      </c>
      <c r="C65" s="162" t="s">
        <v>1539</v>
      </c>
      <c r="D65" s="162" t="s">
        <v>611</v>
      </c>
      <c r="E65" s="162" t="s">
        <v>599</v>
      </c>
      <c r="F65" s="102"/>
      <c r="G65" s="58">
        <v>40438</v>
      </c>
      <c r="H65" s="20" t="s">
        <v>28</v>
      </c>
      <c r="I65" s="59" t="s">
        <v>931</v>
      </c>
      <c r="J65" s="142" t="s">
        <v>82</v>
      </c>
      <c r="K65" s="20">
        <v>8</v>
      </c>
      <c r="L65" s="210" t="s">
        <v>47</v>
      </c>
      <c r="M65" s="210">
        <v>0</v>
      </c>
      <c r="N65" s="210">
        <v>2</v>
      </c>
      <c r="O65" s="210">
        <v>8</v>
      </c>
      <c r="P65" s="105"/>
      <c r="Q65" s="99">
        <f t="shared" si="0"/>
        <v>10</v>
      </c>
      <c r="R65" s="108" t="s">
        <v>1958</v>
      </c>
      <c r="S65" s="162" t="s">
        <v>83</v>
      </c>
      <c r="T65" s="99" t="s">
        <v>32</v>
      </c>
      <c r="U65" s="142" t="s">
        <v>82</v>
      </c>
      <c r="V65" s="1"/>
      <c r="W65" s="1"/>
      <c r="X65" s="1"/>
      <c r="Y65" s="1"/>
      <c r="Z65" s="1"/>
      <c r="AA65" s="104"/>
      <c r="AB65" s="104"/>
      <c r="AC65" s="104"/>
      <c r="AD65" s="104"/>
      <c r="AE65" s="104"/>
    </row>
    <row r="66" spans="1:31" ht="14.25" customHeight="1">
      <c r="A66" s="99">
        <v>55</v>
      </c>
      <c r="B66" s="100" t="s">
        <v>24</v>
      </c>
      <c r="C66" s="57" t="s">
        <v>1150</v>
      </c>
      <c r="D66" s="162" t="s">
        <v>141</v>
      </c>
      <c r="E66" s="162" t="s">
        <v>105</v>
      </c>
      <c r="F66" s="108"/>
      <c r="G66" s="58">
        <v>40553</v>
      </c>
      <c r="H66" s="20" t="s">
        <v>28</v>
      </c>
      <c r="I66" s="59" t="s">
        <v>931</v>
      </c>
      <c r="J66" s="60" t="s">
        <v>82</v>
      </c>
      <c r="K66" s="20">
        <v>8</v>
      </c>
      <c r="L66" s="210">
        <v>4</v>
      </c>
      <c r="M66" s="210">
        <v>1</v>
      </c>
      <c r="N66" s="210">
        <v>0.5</v>
      </c>
      <c r="O66" s="210">
        <v>4</v>
      </c>
      <c r="P66" s="61"/>
      <c r="Q66" s="99">
        <f t="shared" si="0"/>
        <v>9.5</v>
      </c>
      <c r="R66" s="108" t="s">
        <v>1958</v>
      </c>
      <c r="S66" s="162" t="s">
        <v>83</v>
      </c>
      <c r="T66" s="99" t="s">
        <v>32</v>
      </c>
      <c r="U66" s="60" t="s">
        <v>82</v>
      </c>
      <c r="V66" s="1"/>
      <c r="W66" s="1"/>
      <c r="X66" s="1"/>
      <c r="Y66" s="1"/>
      <c r="Z66" s="1"/>
      <c r="AA66" s="104"/>
      <c r="AB66" s="104"/>
      <c r="AC66" s="104"/>
      <c r="AD66" s="104"/>
      <c r="AE66" s="104"/>
    </row>
    <row r="67" spans="1:31" ht="14.25" customHeight="1">
      <c r="A67" s="99">
        <v>56</v>
      </c>
      <c r="B67" s="100" t="s">
        <v>24</v>
      </c>
      <c r="C67" s="162" t="s">
        <v>1395</v>
      </c>
      <c r="D67" s="142" t="s">
        <v>611</v>
      </c>
      <c r="E67" s="142" t="s">
        <v>1396</v>
      </c>
      <c r="F67" s="63"/>
      <c r="G67" s="58">
        <v>40214</v>
      </c>
      <c r="H67" s="20" t="s">
        <v>28</v>
      </c>
      <c r="I67" s="59" t="s">
        <v>931</v>
      </c>
      <c r="J67" s="142" t="s">
        <v>82</v>
      </c>
      <c r="K67" s="20">
        <v>8</v>
      </c>
      <c r="L67" s="210">
        <v>2</v>
      </c>
      <c r="M67" s="210">
        <v>0</v>
      </c>
      <c r="N67" s="210">
        <v>6</v>
      </c>
      <c r="O67" s="210">
        <v>1.5</v>
      </c>
      <c r="P67" s="102"/>
      <c r="Q67" s="99">
        <f t="shared" si="0"/>
        <v>9.5</v>
      </c>
      <c r="R67" s="108" t="s">
        <v>1958</v>
      </c>
      <c r="S67" s="162" t="s">
        <v>83</v>
      </c>
      <c r="T67" s="99" t="s">
        <v>32</v>
      </c>
      <c r="U67" s="142" t="s">
        <v>82</v>
      </c>
      <c r="V67" s="1"/>
      <c r="W67" s="1"/>
      <c r="X67" s="1"/>
      <c r="Y67" s="1"/>
      <c r="Z67" s="1"/>
      <c r="AA67" s="104"/>
      <c r="AB67" s="104"/>
      <c r="AC67" s="104"/>
      <c r="AD67" s="104"/>
      <c r="AE67" s="104"/>
    </row>
    <row r="68" spans="1:31" ht="14.25" customHeight="1">
      <c r="A68" s="99">
        <v>57</v>
      </c>
      <c r="B68" s="100" t="s">
        <v>24</v>
      </c>
      <c r="C68" s="139" t="s">
        <v>1528</v>
      </c>
      <c r="D68" s="139" t="s">
        <v>1144</v>
      </c>
      <c r="E68" s="139" t="s">
        <v>692</v>
      </c>
      <c r="F68" s="102"/>
      <c r="G68" s="127">
        <v>40357</v>
      </c>
      <c r="H68" s="20" t="s">
        <v>28</v>
      </c>
      <c r="I68" s="59" t="s">
        <v>931</v>
      </c>
      <c r="J68" s="118" t="s">
        <v>41</v>
      </c>
      <c r="K68" s="20">
        <v>8</v>
      </c>
      <c r="L68" s="210">
        <v>4</v>
      </c>
      <c r="M68" s="210">
        <v>1</v>
      </c>
      <c r="N68" s="210">
        <v>3</v>
      </c>
      <c r="O68" s="210">
        <v>1.5</v>
      </c>
      <c r="P68" s="105"/>
      <c r="Q68" s="99">
        <f t="shared" si="0"/>
        <v>9.5</v>
      </c>
      <c r="R68" s="108" t="s">
        <v>1958</v>
      </c>
      <c r="S68" s="139" t="s">
        <v>42</v>
      </c>
      <c r="T68" s="99" t="s">
        <v>32</v>
      </c>
      <c r="U68" s="118" t="s">
        <v>41</v>
      </c>
      <c r="V68" s="1"/>
      <c r="W68" s="1"/>
      <c r="X68" s="1"/>
      <c r="Y68" s="1"/>
      <c r="Z68" s="1"/>
      <c r="AA68" s="104"/>
      <c r="AB68" s="104"/>
      <c r="AC68" s="104"/>
      <c r="AD68" s="104"/>
      <c r="AE68" s="104"/>
    </row>
    <row r="69" spans="1:31" ht="14.25" customHeight="1">
      <c r="A69" s="99">
        <v>58</v>
      </c>
      <c r="B69" s="100" t="s">
        <v>24</v>
      </c>
      <c r="C69" s="162" t="s">
        <v>934</v>
      </c>
      <c r="D69" s="162" t="s">
        <v>935</v>
      </c>
      <c r="E69" s="162" t="s">
        <v>302</v>
      </c>
      <c r="F69" s="108"/>
      <c r="G69" s="58">
        <v>40452</v>
      </c>
      <c r="H69" s="20" t="s">
        <v>28</v>
      </c>
      <c r="I69" s="59" t="s">
        <v>931</v>
      </c>
      <c r="J69" s="60" t="s">
        <v>82</v>
      </c>
      <c r="K69" s="20">
        <v>8</v>
      </c>
      <c r="L69" s="210">
        <v>6</v>
      </c>
      <c r="M69" s="210">
        <v>0</v>
      </c>
      <c r="N69" s="210">
        <v>0</v>
      </c>
      <c r="O69" s="210">
        <v>3</v>
      </c>
      <c r="P69" s="102"/>
      <c r="Q69" s="99">
        <f t="shared" si="0"/>
        <v>9</v>
      </c>
      <c r="R69" s="108" t="s">
        <v>1958</v>
      </c>
      <c r="S69" s="162" t="s">
        <v>83</v>
      </c>
      <c r="T69" s="99" t="s">
        <v>32</v>
      </c>
      <c r="U69" s="60" t="s">
        <v>82</v>
      </c>
      <c r="V69" s="1"/>
      <c r="W69" s="1"/>
      <c r="X69" s="1"/>
      <c r="Y69" s="1"/>
      <c r="Z69" s="1"/>
      <c r="AA69" s="104"/>
      <c r="AB69" s="104"/>
      <c r="AC69" s="104"/>
      <c r="AD69" s="104"/>
      <c r="AE69" s="104"/>
    </row>
    <row r="70" spans="1:31" ht="14.25" customHeight="1">
      <c r="A70" s="99">
        <v>59</v>
      </c>
      <c r="B70" s="100" t="s">
        <v>24</v>
      </c>
      <c r="C70" s="106" t="s">
        <v>1218</v>
      </c>
      <c r="D70" s="106" t="s">
        <v>377</v>
      </c>
      <c r="E70" s="106" t="s">
        <v>434</v>
      </c>
      <c r="F70" s="102"/>
      <c r="G70" s="107">
        <v>40158</v>
      </c>
      <c r="H70" s="20" t="s">
        <v>28</v>
      </c>
      <c r="I70" s="59" t="s">
        <v>931</v>
      </c>
      <c r="J70" s="142" t="s">
        <v>57</v>
      </c>
      <c r="K70" s="20">
        <v>8</v>
      </c>
      <c r="L70" s="210">
        <v>2</v>
      </c>
      <c r="M70" s="210">
        <v>1</v>
      </c>
      <c r="N70" s="210">
        <v>0</v>
      </c>
      <c r="O70" s="210">
        <v>6</v>
      </c>
      <c r="P70" s="105"/>
      <c r="Q70" s="99">
        <f t="shared" si="0"/>
        <v>9</v>
      </c>
      <c r="R70" s="108" t="s">
        <v>1958</v>
      </c>
      <c r="S70" s="142" t="s">
        <v>950</v>
      </c>
      <c r="T70" s="99" t="s">
        <v>32</v>
      </c>
      <c r="U70" s="142" t="s">
        <v>57</v>
      </c>
      <c r="V70" s="1"/>
      <c r="W70" s="1"/>
      <c r="X70" s="1"/>
      <c r="Y70" s="1"/>
      <c r="Z70" s="1"/>
      <c r="AA70" s="104"/>
      <c r="AB70" s="104"/>
      <c r="AC70" s="104"/>
      <c r="AD70" s="104"/>
      <c r="AE70" s="104"/>
    </row>
    <row r="71" spans="1:31" ht="14.25" customHeight="1">
      <c r="A71" s="99">
        <v>60</v>
      </c>
      <c r="B71" s="100" t="s">
        <v>24</v>
      </c>
      <c r="C71" s="139" t="s">
        <v>1288</v>
      </c>
      <c r="D71" s="139" t="s">
        <v>430</v>
      </c>
      <c r="E71" s="139" t="s">
        <v>153</v>
      </c>
      <c r="F71" s="102"/>
      <c r="G71" s="126" t="s">
        <v>1289</v>
      </c>
      <c r="H71" s="20" t="s">
        <v>28</v>
      </c>
      <c r="I71" s="59" t="s">
        <v>931</v>
      </c>
      <c r="J71" s="139" t="s">
        <v>1593</v>
      </c>
      <c r="K71" s="20">
        <v>8</v>
      </c>
      <c r="L71" s="210">
        <v>2</v>
      </c>
      <c r="M71" s="210">
        <v>0</v>
      </c>
      <c r="N71" s="210">
        <v>2</v>
      </c>
      <c r="O71" s="210">
        <v>5</v>
      </c>
      <c r="P71" s="105"/>
      <c r="Q71" s="99">
        <f t="shared" si="0"/>
        <v>9</v>
      </c>
      <c r="R71" s="108" t="s">
        <v>1958</v>
      </c>
      <c r="S71" s="139" t="s">
        <v>1022</v>
      </c>
      <c r="T71" s="99" t="s">
        <v>32</v>
      </c>
      <c r="U71" s="139" t="s">
        <v>68</v>
      </c>
      <c r="V71" s="1"/>
      <c r="W71" s="1"/>
      <c r="X71" s="1"/>
      <c r="Y71" s="1"/>
      <c r="Z71" s="1"/>
      <c r="AA71" s="104"/>
      <c r="AB71" s="104"/>
      <c r="AC71" s="104"/>
      <c r="AD71" s="104"/>
      <c r="AE71" s="104"/>
    </row>
    <row r="72" spans="1:31" ht="14.25" customHeight="1">
      <c r="A72" s="99">
        <v>61</v>
      </c>
      <c r="B72" s="100" t="s">
        <v>24</v>
      </c>
      <c r="C72" s="166" t="s">
        <v>1514</v>
      </c>
      <c r="D72" s="166" t="s">
        <v>113</v>
      </c>
      <c r="E72" s="166" t="s">
        <v>231</v>
      </c>
      <c r="F72" s="170"/>
      <c r="G72" s="131">
        <v>40460</v>
      </c>
      <c r="H72" s="20" t="s">
        <v>28</v>
      </c>
      <c r="I72" s="59" t="s">
        <v>931</v>
      </c>
      <c r="J72" s="142" t="s">
        <v>215</v>
      </c>
      <c r="K72" s="20">
        <v>8</v>
      </c>
      <c r="L72" s="210">
        <v>6</v>
      </c>
      <c r="M72" s="210">
        <v>0</v>
      </c>
      <c r="N72" s="210">
        <v>1</v>
      </c>
      <c r="O72" s="210">
        <v>2</v>
      </c>
      <c r="P72" s="102"/>
      <c r="Q72" s="99">
        <f t="shared" si="0"/>
        <v>9</v>
      </c>
      <c r="R72" s="108" t="s">
        <v>1958</v>
      </c>
      <c r="S72" s="142" t="s">
        <v>1128</v>
      </c>
      <c r="T72" s="99" t="s">
        <v>32</v>
      </c>
      <c r="U72" s="142" t="s">
        <v>215</v>
      </c>
      <c r="V72" s="1"/>
      <c r="W72" s="1"/>
      <c r="X72" s="1"/>
      <c r="Y72" s="1"/>
      <c r="Z72" s="1"/>
      <c r="AA72" s="104"/>
      <c r="AB72" s="104"/>
      <c r="AC72" s="104"/>
      <c r="AD72" s="104"/>
      <c r="AE72" s="104"/>
    </row>
    <row r="73" spans="1:31" ht="14.25" customHeight="1">
      <c r="A73" s="99">
        <v>62</v>
      </c>
      <c r="B73" s="100" t="s">
        <v>24</v>
      </c>
      <c r="C73" s="133" t="s">
        <v>1549</v>
      </c>
      <c r="D73" s="133" t="s">
        <v>210</v>
      </c>
      <c r="E73" s="133" t="s">
        <v>204</v>
      </c>
      <c r="F73" s="61"/>
      <c r="G73" s="127">
        <v>40363</v>
      </c>
      <c r="H73" s="20" t="s">
        <v>28</v>
      </c>
      <c r="I73" s="59" t="s">
        <v>931</v>
      </c>
      <c r="J73" s="118" t="s">
        <v>41</v>
      </c>
      <c r="K73" s="20">
        <v>8</v>
      </c>
      <c r="L73" s="210">
        <v>2</v>
      </c>
      <c r="M73" s="210">
        <v>2</v>
      </c>
      <c r="N73" s="210">
        <v>0</v>
      </c>
      <c r="O73" s="210">
        <v>5</v>
      </c>
      <c r="P73" s="105"/>
      <c r="Q73" s="99">
        <f t="shared" si="0"/>
        <v>9</v>
      </c>
      <c r="R73" s="108" t="s">
        <v>1958</v>
      </c>
      <c r="S73" s="139" t="s">
        <v>42</v>
      </c>
      <c r="T73" s="99" t="s">
        <v>32</v>
      </c>
      <c r="U73" s="118" t="s">
        <v>41</v>
      </c>
      <c r="V73" s="1"/>
      <c r="W73" s="1"/>
      <c r="X73" s="1"/>
      <c r="Y73" s="1"/>
      <c r="Z73" s="1"/>
      <c r="AA73" s="104"/>
      <c r="AB73" s="104"/>
      <c r="AC73" s="104"/>
      <c r="AD73" s="104"/>
      <c r="AE73" s="104"/>
    </row>
    <row r="74" spans="1:31" ht="14.25" customHeight="1">
      <c r="A74" s="99">
        <v>63</v>
      </c>
      <c r="B74" s="100" t="s">
        <v>24</v>
      </c>
      <c r="C74" s="166" t="s">
        <v>973</v>
      </c>
      <c r="D74" s="166" t="s">
        <v>203</v>
      </c>
      <c r="E74" s="166" t="s">
        <v>317</v>
      </c>
      <c r="F74" s="61"/>
      <c r="G74" s="116">
        <v>40297</v>
      </c>
      <c r="H74" s="20" t="s">
        <v>28</v>
      </c>
      <c r="I74" s="59" t="s">
        <v>931</v>
      </c>
      <c r="J74" s="142" t="s">
        <v>516</v>
      </c>
      <c r="K74" s="20">
        <v>8</v>
      </c>
      <c r="L74" s="211">
        <v>2</v>
      </c>
      <c r="M74" s="211">
        <v>2</v>
      </c>
      <c r="N74" s="211">
        <v>2</v>
      </c>
      <c r="O74" s="211">
        <v>2.5</v>
      </c>
      <c r="P74" s="108"/>
      <c r="Q74" s="99">
        <f t="shared" si="0"/>
        <v>8.5</v>
      </c>
      <c r="R74" s="108" t="s">
        <v>1958</v>
      </c>
      <c r="S74" s="142" t="s">
        <v>974</v>
      </c>
      <c r="T74" s="99" t="s">
        <v>32</v>
      </c>
      <c r="U74" s="142" t="s">
        <v>516</v>
      </c>
      <c r="V74" s="1"/>
      <c r="W74" s="1"/>
      <c r="X74" s="1"/>
      <c r="Y74" s="1"/>
      <c r="Z74" s="1"/>
      <c r="AA74" s="104"/>
      <c r="AB74" s="104"/>
      <c r="AC74" s="104"/>
      <c r="AD74" s="104"/>
      <c r="AE74" s="104"/>
    </row>
    <row r="75" spans="1:31" ht="14.25" customHeight="1">
      <c r="A75" s="99">
        <v>64</v>
      </c>
      <c r="B75" s="100" t="s">
        <v>24</v>
      </c>
      <c r="C75" s="139" t="s">
        <v>1142</v>
      </c>
      <c r="D75" s="139" t="s">
        <v>753</v>
      </c>
      <c r="E75" s="139" t="s">
        <v>483</v>
      </c>
      <c r="F75" s="61"/>
      <c r="G75" s="126">
        <v>40286</v>
      </c>
      <c r="H75" s="20" t="s">
        <v>28</v>
      </c>
      <c r="I75" s="59" t="s">
        <v>931</v>
      </c>
      <c r="J75" s="139" t="s">
        <v>1593</v>
      </c>
      <c r="K75" s="20">
        <v>8</v>
      </c>
      <c r="L75" s="211">
        <v>4</v>
      </c>
      <c r="M75" s="211">
        <v>1</v>
      </c>
      <c r="N75" s="211">
        <v>1</v>
      </c>
      <c r="O75" s="211">
        <v>2.5</v>
      </c>
      <c r="P75" s="108"/>
      <c r="Q75" s="99">
        <f t="shared" si="0"/>
        <v>8.5</v>
      </c>
      <c r="R75" s="108" t="s">
        <v>1958</v>
      </c>
      <c r="S75" s="120" t="s">
        <v>1022</v>
      </c>
      <c r="T75" s="99" t="s">
        <v>32</v>
      </c>
      <c r="U75" s="139" t="s">
        <v>68</v>
      </c>
      <c r="V75" s="1"/>
      <c r="W75" s="1"/>
      <c r="X75" s="1"/>
      <c r="Y75" s="1"/>
      <c r="Z75" s="1"/>
      <c r="AA75" s="104"/>
      <c r="AB75" s="104"/>
      <c r="AC75" s="104"/>
      <c r="AD75" s="104"/>
      <c r="AE75" s="104"/>
    </row>
    <row r="76" spans="1:31" ht="14.25" customHeight="1">
      <c r="A76" s="99">
        <v>65</v>
      </c>
      <c r="B76" s="100" t="s">
        <v>24</v>
      </c>
      <c r="C76" s="142" t="s">
        <v>1161</v>
      </c>
      <c r="D76" s="142" t="s">
        <v>1162</v>
      </c>
      <c r="E76" s="142" t="s">
        <v>655</v>
      </c>
      <c r="F76" s="102"/>
      <c r="G76" s="62">
        <v>40340</v>
      </c>
      <c r="H76" s="20" t="s">
        <v>28</v>
      </c>
      <c r="I76" s="59" t="s">
        <v>931</v>
      </c>
      <c r="J76" s="162" t="s">
        <v>46</v>
      </c>
      <c r="K76" s="20">
        <v>8</v>
      </c>
      <c r="L76" s="211">
        <v>5</v>
      </c>
      <c r="M76" s="211" t="s">
        <v>47</v>
      </c>
      <c r="N76" s="211">
        <v>0</v>
      </c>
      <c r="O76" s="211">
        <v>3.5</v>
      </c>
      <c r="P76" s="108"/>
      <c r="Q76" s="99">
        <f t="shared" ref="Q76:Q139" si="1">SUM(L76:P76)</f>
        <v>8.5</v>
      </c>
      <c r="R76" s="108" t="s">
        <v>1958</v>
      </c>
      <c r="S76" s="139" t="s">
        <v>48</v>
      </c>
      <c r="T76" s="99" t="s">
        <v>32</v>
      </c>
      <c r="U76" s="162" t="s">
        <v>46</v>
      </c>
      <c r="V76" s="1"/>
      <c r="W76" s="1"/>
      <c r="X76" s="1"/>
      <c r="Y76" s="1"/>
      <c r="Z76" s="1"/>
      <c r="AA76" s="104"/>
      <c r="AB76" s="104"/>
      <c r="AC76" s="104"/>
      <c r="AD76" s="104"/>
      <c r="AE76" s="104"/>
    </row>
    <row r="77" spans="1:31" ht="14.25" customHeight="1">
      <c r="A77" s="99">
        <v>66</v>
      </c>
      <c r="B77" s="100" t="s">
        <v>24</v>
      </c>
      <c r="C77" s="162" t="s">
        <v>1207</v>
      </c>
      <c r="D77" s="162" t="s">
        <v>1208</v>
      </c>
      <c r="E77" s="162" t="s">
        <v>1209</v>
      </c>
      <c r="F77" s="161"/>
      <c r="G77" s="103" t="s">
        <v>1210</v>
      </c>
      <c r="H77" s="20" t="s">
        <v>28</v>
      </c>
      <c r="I77" s="59" t="s">
        <v>931</v>
      </c>
      <c r="J77" s="142" t="s">
        <v>78</v>
      </c>
      <c r="K77" s="20">
        <v>8</v>
      </c>
      <c r="L77" s="211">
        <v>8</v>
      </c>
      <c r="M77" s="211" t="s">
        <v>47</v>
      </c>
      <c r="N77" s="211">
        <v>0</v>
      </c>
      <c r="O77" s="211">
        <v>0.5</v>
      </c>
      <c r="P77" s="108"/>
      <c r="Q77" s="99">
        <f t="shared" si="1"/>
        <v>8.5</v>
      </c>
      <c r="R77" s="108" t="s">
        <v>1958</v>
      </c>
      <c r="S77" s="142" t="s">
        <v>249</v>
      </c>
      <c r="T77" s="99" t="s">
        <v>32</v>
      </c>
      <c r="U77" s="142" t="s">
        <v>78</v>
      </c>
      <c r="V77" s="1"/>
      <c r="W77" s="1"/>
      <c r="X77" s="1"/>
      <c r="Y77" s="1"/>
      <c r="Z77" s="1"/>
      <c r="AA77" s="104"/>
      <c r="AB77" s="104"/>
      <c r="AC77" s="104"/>
      <c r="AD77" s="104"/>
      <c r="AE77" s="104"/>
    </row>
    <row r="78" spans="1:31" ht="14.25" customHeight="1">
      <c r="A78" s="99">
        <v>67</v>
      </c>
      <c r="B78" s="100" t="s">
        <v>24</v>
      </c>
      <c r="C78" s="162" t="s">
        <v>1237</v>
      </c>
      <c r="D78" s="162" t="s">
        <v>1238</v>
      </c>
      <c r="E78" s="162" t="s">
        <v>1239</v>
      </c>
      <c r="F78" s="161"/>
      <c r="G78" s="62">
        <v>40331</v>
      </c>
      <c r="H78" s="20" t="s">
        <v>28</v>
      </c>
      <c r="I78" s="59" t="s">
        <v>931</v>
      </c>
      <c r="J78" s="162" t="s">
        <v>1240</v>
      </c>
      <c r="K78" s="20">
        <v>8</v>
      </c>
      <c r="L78" s="210">
        <v>4</v>
      </c>
      <c r="M78" s="210">
        <v>2</v>
      </c>
      <c r="N78" s="210">
        <v>1</v>
      </c>
      <c r="O78" s="210">
        <v>1.5</v>
      </c>
      <c r="P78" s="102"/>
      <c r="Q78" s="99">
        <f t="shared" si="1"/>
        <v>8.5</v>
      </c>
      <c r="R78" s="108" t="s">
        <v>1958</v>
      </c>
      <c r="S78" s="162" t="s">
        <v>1241</v>
      </c>
      <c r="T78" s="99" t="s">
        <v>32</v>
      </c>
      <c r="U78" s="162" t="s">
        <v>1240</v>
      </c>
      <c r="V78" s="1"/>
      <c r="W78" s="1"/>
      <c r="X78" s="1"/>
      <c r="Y78" s="1"/>
      <c r="Z78" s="1"/>
      <c r="AA78" s="104"/>
      <c r="AB78" s="104"/>
      <c r="AC78" s="104"/>
      <c r="AD78" s="104"/>
      <c r="AE78" s="104"/>
    </row>
    <row r="79" spans="1:31" ht="14.25" customHeight="1">
      <c r="A79" s="99">
        <v>68</v>
      </c>
      <c r="B79" s="100" t="s">
        <v>24</v>
      </c>
      <c r="C79" s="121" t="s">
        <v>1286</v>
      </c>
      <c r="D79" s="121" t="s">
        <v>1287</v>
      </c>
      <c r="E79" s="121" t="s">
        <v>105</v>
      </c>
      <c r="F79" s="63"/>
      <c r="G79" s="122">
        <v>40243</v>
      </c>
      <c r="H79" s="20" t="s">
        <v>28</v>
      </c>
      <c r="I79" s="59" t="s">
        <v>931</v>
      </c>
      <c r="J79" s="121" t="s">
        <v>91</v>
      </c>
      <c r="K79" s="20">
        <v>8</v>
      </c>
      <c r="L79" s="210" t="s">
        <v>47</v>
      </c>
      <c r="M79" s="210">
        <v>0</v>
      </c>
      <c r="N79" s="210">
        <v>7</v>
      </c>
      <c r="O79" s="210">
        <v>1.5</v>
      </c>
      <c r="P79" s="105"/>
      <c r="Q79" s="99">
        <f t="shared" si="1"/>
        <v>8.5</v>
      </c>
      <c r="R79" s="108" t="s">
        <v>1958</v>
      </c>
      <c r="S79" s="60" t="s">
        <v>135</v>
      </c>
      <c r="T79" s="99" t="s">
        <v>32</v>
      </c>
      <c r="U79" s="121" t="s">
        <v>91</v>
      </c>
      <c r="V79" s="1"/>
      <c r="W79" s="1"/>
      <c r="X79" s="1"/>
      <c r="Y79" s="1"/>
      <c r="Z79" s="1"/>
      <c r="AA79" s="104"/>
      <c r="AB79" s="104"/>
      <c r="AC79" s="104"/>
      <c r="AD79" s="104"/>
      <c r="AE79" s="104"/>
    </row>
    <row r="80" spans="1:31" ht="14.25" customHeight="1">
      <c r="A80" s="99">
        <v>69</v>
      </c>
      <c r="B80" s="100" t="s">
        <v>24</v>
      </c>
      <c r="C80" s="142" t="s">
        <v>1355</v>
      </c>
      <c r="D80" s="142" t="s">
        <v>377</v>
      </c>
      <c r="E80" s="142" t="s">
        <v>363</v>
      </c>
      <c r="F80" s="102"/>
      <c r="G80" s="62">
        <v>40386</v>
      </c>
      <c r="H80" s="20" t="s">
        <v>28</v>
      </c>
      <c r="I80" s="59" t="s">
        <v>931</v>
      </c>
      <c r="J80" s="142" t="s">
        <v>1353</v>
      </c>
      <c r="K80" s="20">
        <v>8</v>
      </c>
      <c r="L80" s="210" t="s">
        <v>47</v>
      </c>
      <c r="M80" s="210">
        <v>0</v>
      </c>
      <c r="N80" s="210">
        <v>0.5</v>
      </c>
      <c r="O80" s="210">
        <v>8</v>
      </c>
      <c r="P80" s="105"/>
      <c r="Q80" s="99">
        <f t="shared" si="1"/>
        <v>8.5</v>
      </c>
      <c r="R80" s="108" t="s">
        <v>1958</v>
      </c>
      <c r="S80" s="142" t="s">
        <v>1354</v>
      </c>
      <c r="T80" s="99" t="s">
        <v>32</v>
      </c>
      <c r="U80" s="142" t="s">
        <v>1353</v>
      </c>
      <c r="V80" s="1"/>
      <c r="W80" s="1"/>
      <c r="X80" s="1"/>
      <c r="Y80" s="1"/>
      <c r="Z80" s="1"/>
      <c r="AA80" s="104"/>
      <c r="AB80" s="104"/>
      <c r="AC80" s="104"/>
      <c r="AD80" s="104"/>
      <c r="AE80" s="104"/>
    </row>
    <row r="81" spans="1:31" ht="14.25" customHeight="1">
      <c r="A81" s="99">
        <v>70</v>
      </c>
      <c r="B81" s="100" t="s">
        <v>24</v>
      </c>
      <c r="C81" s="139" t="s">
        <v>1540</v>
      </c>
      <c r="D81" s="139" t="s">
        <v>1541</v>
      </c>
      <c r="E81" s="139" t="s">
        <v>713</v>
      </c>
      <c r="F81" s="170"/>
      <c r="G81" s="126">
        <v>40287</v>
      </c>
      <c r="H81" s="20" t="s">
        <v>28</v>
      </c>
      <c r="I81" s="59" t="s">
        <v>931</v>
      </c>
      <c r="J81" s="139" t="s">
        <v>1593</v>
      </c>
      <c r="K81" s="20">
        <v>8</v>
      </c>
      <c r="L81" s="210">
        <v>5</v>
      </c>
      <c r="M81" s="210">
        <v>0</v>
      </c>
      <c r="N81" s="210">
        <v>2</v>
      </c>
      <c r="O81" s="210">
        <v>1.5</v>
      </c>
      <c r="P81" s="102"/>
      <c r="Q81" s="99">
        <f t="shared" si="1"/>
        <v>8.5</v>
      </c>
      <c r="R81" s="108" t="s">
        <v>1958</v>
      </c>
      <c r="S81" s="139" t="s">
        <v>1022</v>
      </c>
      <c r="T81" s="99" t="s">
        <v>32</v>
      </c>
      <c r="U81" s="139" t="s">
        <v>68</v>
      </c>
      <c r="V81" s="1"/>
      <c r="W81" s="1"/>
      <c r="X81" s="1"/>
      <c r="Y81" s="1"/>
      <c r="Z81" s="1"/>
      <c r="AA81" s="104"/>
      <c r="AB81" s="104"/>
      <c r="AC81" s="104"/>
      <c r="AD81" s="104"/>
      <c r="AE81" s="104"/>
    </row>
    <row r="82" spans="1:31" ht="15.75" customHeight="1">
      <c r="A82" s="99">
        <v>71</v>
      </c>
      <c r="B82" s="100" t="s">
        <v>24</v>
      </c>
      <c r="C82" s="106" t="s">
        <v>1570</v>
      </c>
      <c r="D82" s="106" t="s">
        <v>1571</v>
      </c>
      <c r="E82" s="106" t="s">
        <v>363</v>
      </c>
      <c r="F82" s="61"/>
      <c r="G82" s="107">
        <v>40574</v>
      </c>
      <c r="H82" s="20" t="s">
        <v>28</v>
      </c>
      <c r="I82" s="59" t="s">
        <v>931</v>
      </c>
      <c r="J82" s="142" t="s">
        <v>57</v>
      </c>
      <c r="K82" s="20">
        <v>8</v>
      </c>
      <c r="L82" s="210">
        <v>6</v>
      </c>
      <c r="M82" s="210" t="s">
        <v>58</v>
      </c>
      <c r="N82" s="210">
        <v>0.5</v>
      </c>
      <c r="O82" s="210">
        <v>2</v>
      </c>
      <c r="P82" s="105"/>
      <c r="Q82" s="99">
        <f t="shared" si="1"/>
        <v>8.5</v>
      </c>
      <c r="R82" s="108" t="s">
        <v>1958</v>
      </c>
      <c r="S82" s="142" t="s">
        <v>950</v>
      </c>
      <c r="T82" s="99" t="s">
        <v>32</v>
      </c>
      <c r="U82" s="142" t="s">
        <v>57</v>
      </c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5.75" customHeight="1">
      <c r="A83" s="99">
        <v>72</v>
      </c>
      <c r="B83" s="100" t="s">
        <v>24</v>
      </c>
      <c r="C83" s="139" t="s">
        <v>1125</v>
      </c>
      <c r="D83" s="139" t="s">
        <v>1126</v>
      </c>
      <c r="E83" s="139" t="s">
        <v>114</v>
      </c>
      <c r="F83" s="102"/>
      <c r="G83" s="126">
        <v>40444</v>
      </c>
      <c r="H83" s="20" t="s">
        <v>28</v>
      </c>
      <c r="I83" s="59" t="s">
        <v>931</v>
      </c>
      <c r="J83" s="139" t="s">
        <v>1593</v>
      </c>
      <c r="K83" s="20">
        <v>8</v>
      </c>
      <c r="L83" s="210">
        <v>6</v>
      </c>
      <c r="M83" s="210">
        <v>0</v>
      </c>
      <c r="N83" s="210">
        <v>0</v>
      </c>
      <c r="O83" s="210">
        <v>2</v>
      </c>
      <c r="P83" s="105"/>
      <c r="Q83" s="99">
        <f t="shared" si="1"/>
        <v>8</v>
      </c>
      <c r="R83" s="108" t="s">
        <v>1958</v>
      </c>
      <c r="S83" s="139" t="s">
        <v>1022</v>
      </c>
      <c r="T83" s="99" t="s">
        <v>32</v>
      </c>
      <c r="U83" s="139" t="s">
        <v>68</v>
      </c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5.75" customHeight="1">
      <c r="A84" s="99">
        <v>73</v>
      </c>
      <c r="B84" s="100" t="s">
        <v>24</v>
      </c>
      <c r="C84" s="142" t="s">
        <v>1397</v>
      </c>
      <c r="D84" s="142" t="s">
        <v>1398</v>
      </c>
      <c r="E84" s="142" t="s">
        <v>564</v>
      </c>
      <c r="F84" s="63"/>
      <c r="G84" s="58">
        <v>40370</v>
      </c>
      <c r="H84" s="20" t="s">
        <v>28</v>
      </c>
      <c r="I84" s="59" t="s">
        <v>931</v>
      </c>
      <c r="J84" s="60" t="s">
        <v>627</v>
      </c>
      <c r="K84" s="20">
        <v>8</v>
      </c>
      <c r="L84" s="211">
        <v>1</v>
      </c>
      <c r="M84" s="211">
        <v>1</v>
      </c>
      <c r="N84" s="211">
        <v>4</v>
      </c>
      <c r="O84" s="211">
        <v>2</v>
      </c>
      <c r="P84" s="108"/>
      <c r="Q84" s="99">
        <f t="shared" si="1"/>
        <v>8</v>
      </c>
      <c r="R84" s="108" t="s">
        <v>1958</v>
      </c>
      <c r="S84" s="60" t="s">
        <v>943</v>
      </c>
      <c r="T84" s="99" t="s">
        <v>32</v>
      </c>
      <c r="U84" s="60" t="s">
        <v>627</v>
      </c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5.75" customHeight="1">
      <c r="A85" s="99">
        <v>74</v>
      </c>
      <c r="B85" s="100" t="s">
        <v>24</v>
      </c>
      <c r="C85" s="106" t="s">
        <v>1399</v>
      </c>
      <c r="D85" s="106" t="s">
        <v>340</v>
      </c>
      <c r="E85" s="106" t="s">
        <v>1400</v>
      </c>
      <c r="F85" s="61"/>
      <c r="G85" s="107">
        <v>40480</v>
      </c>
      <c r="H85" s="20" t="s">
        <v>28</v>
      </c>
      <c r="I85" s="59" t="s">
        <v>931</v>
      </c>
      <c r="J85" s="142" t="s">
        <v>502</v>
      </c>
      <c r="K85" s="20">
        <v>8</v>
      </c>
      <c r="L85" s="210">
        <v>0</v>
      </c>
      <c r="M85" s="210" t="s">
        <v>58</v>
      </c>
      <c r="N85" s="210" t="s">
        <v>58</v>
      </c>
      <c r="O85" s="210">
        <v>4</v>
      </c>
      <c r="P85" s="51">
        <v>4</v>
      </c>
      <c r="Q85" s="99">
        <f t="shared" si="1"/>
        <v>8</v>
      </c>
      <c r="R85" s="108" t="s">
        <v>1958</v>
      </c>
      <c r="S85" s="142" t="s">
        <v>970</v>
      </c>
      <c r="T85" s="99" t="s">
        <v>32</v>
      </c>
      <c r="U85" s="142" t="s">
        <v>502</v>
      </c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5.75" customHeight="1">
      <c r="A86" s="99">
        <v>75</v>
      </c>
      <c r="B86" s="100" t="s">
        <v>24</v>
      </c>
      <c r="C86" s="60" t="s">
        <v>1510</v>
      </c>
      <c r="D86" s="60" t="s">
        <v>1511</v>
      </c>
      <c r="E86" s="142" t="s">
        <v>39</v>
      </c>
      <c r="F86" s="102"/>
      <c r="G86" s="114">
        <v>40410</v>
      </c>
      <c r="H86" s="20" t="s">
        <v>28</v>
      </c>
      <c r="I86" s="59" t="s">
        <v>931</v>
      </c>
      <c r="J86" s="162" t="s">
        <v>487</v>
      </c>
      <c r="K86" s="20">
        <v>8</v>
      </c>
      <c r="L86" s="210">
        <v>4</v>
      </c>
      <c r="M86" s="210">
        <v>1</v>
      </c>
      <c r="N86" s="210">
        <v>0</v>
      </c>
      <c r="O86" s="210">
        <v>3</v>
      </c>
      <c r="P86" s="105"/>
      <c r="Q86" s="99">
        <f t="shared" si="1"/>
        <v>8</v>
      </c>
      <c r="R86" s="108" t="s">
        <v>1958</v>
      </c>
      <c r="S86" s="142" t="s">
        <v>488</v>
      </c>
      <c r="T86" s="99" t="s">
        <v>32</v>
      </c>
      <c r="U86" s="162" t="s">
        <v>487</v>
      </c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5.75" customHeight="1">
      <c r="A87" s="99">
        <v>76</v>
      </c>
      <c r="B87" s="100" t="s">
        <v>24</v>
      </c>
      <c r="C87" s="142" t="s">
        <v>838</v>
      </c>
      <c r="D87" s="142" t="s">
        <v>307</v>
      </c>
      <c r="E87" s="166" t="s">
        <v>530</v>
      </c>
      <c r="F87" s="137"/>
      <c r="G87" s="122">
        <v>40465</v>
      </c>
      <c r="H87" s="20" t="s">
        <v>28</v>
      </c>
      <c r="I87" s="59" t="s">
        <v>931</v>
      </c>
      <c r="J87" s="60" t="s">
        <v>627</v>
      </c>
      <c r="K87" s="20">
        <v>8</v>
      </c>
      <c r="L87" s="210">
        <v>2</v>
      </c>
      <c r="M87" s="210">
        <v>0</v>
      </c>
      <c r="N87" s="210">
        <v>2</v>
      </c>
      <c r="O87" s="210">
        <v>4</v>
      </c>
      <c r="P87" s="102"/>
      <c r="Q87" s="99">
        <f t="shared" si="1"/>
        <v>8</v>
      </c>
      <c r="R87" s="108" t="s">
        <v>1958</v>
      </c>
      <c r="S87" s="60" t="s">
        <v>943</v>
      </c>
      <c r="T87" s="99" t="s">
        <v>32</v>
      </c>
      <c r="U87" s="60" t="s">
        <v>627</v>
      </c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5.75" customHeight="1">
      <c r="A88" s="99">
        <v>77</v>
      </c>
      <c r="B88" s="100" t="s">
        <v>24</v>
      </c>
      <c r="C88" s="162" t="s">
        <v>1563</v>
      </c>
      <c r="D88" s="162" t="s">
        <v>340</v>
      </c>
      <c r="E88" s="162" t="s">
        <v>525</v>
      </c>
      <c r="F88" s="102"/>
      <c r="G88" s="62">
        <v>40602</v>
      </c>
      <c r="H88" s="20" t="s">
        <v>28</v>
      </c>
      <c r="I88" s="59" t="s">
        <v>931</v>
      </c>
      <c r="J88" s="142" t="s">
        <v>154</v>
      </c>
      <c r="K88" s="20">
        <v>8</v>
      </c>
      <c r="L88" s="211">
        <v>4</v>
      </c>
      <c r="M88" s="211">
        <v>1</v>
      </c>
      <c r="N88" s="211">
        <v>0</v>
      </c>
      <c r="O88" s="211">
        <v>3</v>
      </c>
      <c r="P88" s="108"/>
      <c r="Q88" s="99">
        <f t="shared" si="1"/>
        <v>8</v>
      </c>
      <c r="R88" s="108" t="s">
        <v>1958</v>
      </c>
      <c r="S88" s="142" t="s">
        <v>938</v>
      </c>
      <c r="T88" s="99" t="s">
        <v>32</v>
      </c>
      <c r="U88" s="142" t="s">
        <v>154</v>
      </c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5.75" customHeight="1">
      <c r="A89" s="99">
        <v>78</v>
      </c>
      <c r="B89" s="100" t="s">
        <v>24</v>
      </c>
      <c r="C89" s="162" t="s">
        <v>1542</v>
      </c>
      <c r="D89" s="162" t="s">
        <v>611</v>
      </c>
      <c r="E89" s="162" t="s">
        <v>681</v>
      </c>
      <c r="F89" s="136"/>
      <c r="G89" s="58">
        <v>40218</v>
      </c>
      <c r="H89" s="20" t="s">
        <v>28</v>
      </c>
      <c r="I89" s="59" t="s">
        <v>931</v>
      </c>
      <c r="J89" s="60" t="s">
        <v>82</v>
      </c>
      <c r="K89" s="20">
        <v>8</v>
      </c>
      <c r="L89" s="211">
        <v>6</v>
      </c>
      <c r="M89" s="211">
        <v>0</v>
      </c>
      <c r="N89" s="211" t="s">
        <v>47</v>
      </c>
      <c r="O89" s="211">
        <v>1.5</v>
      </c>
      <c r="P89" s="108"/>
      <c r="Q89" s="99">
        <f t="shared" si="1"/>
        <v>7.5</v>
      </c>
      <c r="R89" s="108" t="s">
        <v>1958</v>
      </c>
      <c r="S89" s="162" t="s">
        <v>83</v>
      </c>
      <c r="T89" s="99" t="s">
        <v>32</v>
      </c>
      <c r="U89" s="60" t="s">
        <v>82</v>
      </c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5.75" customHeight="1">
      <c r="A90" s="99">
        <v>79</v>
      </c>
      <c r="B90" s="100" t="s">
        <v>24</v>
      </c>
      <c r="C90" s="166" t="s">
        <v>988</v>
      </c>
      <c r="D90" s="166" t="s">
        <v>935</v>
      </c>
      <c r="E90" s="142" t="s">
        <v>341</v>
      </c>
      <c r="F90" s="20"/>
      <c r="G90" s="58">
        <v>40498</v>
      </c>
      <c r="H90" s="20" t="s">
        <v>28</v>
      </c>
      <c r="I90" s="59" t="s">
        <v>931</v>
      </c>
      <c r="J90" s="60" t="s">
        <v>215</v>
      </c>
      <c r="K90" s="20">
        <v>8</v>
      </c>
      <c r="L90" s="210">
        <v>4</v>
      </c>
      <c r="M90" s="210">
        <v>0</v>
      </c>
      <c r="N90" s="210">
        <v>1</v>
      </c>
      <c r="O90" s="210">
        <v>2</v>
      </c>
      <c r="P90" s="61"/>
      <c r="Q90" s="99">
        <f t="shared" si="1"/>
        <v>7</v>
      </c>
      <c r="R90" s="108" t="s">
        <v>1958</v>
      </c>
      <c r="S90" s="60" t="s">
        <v>989</v>
      </c>
      <c r="T90" s="99" t="s">
        <v>32</v>
      </c>
      <c r="U90" s="60" t="s">
        <v>215</v>
      </c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5.75" customHeight="1">
      <c r="A91" s="99">
        <v>80</v>
      </c>
      <c r="B91" s="100" t="s">
        <v>24</v>
      </c>
      <c r="C91" s="118" t="s">
        <v>1025</v>
      </c>
      <c r="D91" s="118" t="s">
        <v>197</v>
      </c>
      <c r="E91" s="118" t="s">
        <v>153</v>
      </c>
      <c r="F91" s="61"/>
      <c r="G91" s="127">
        <v>40388</v>
      </c>
      <c r="H91" s="20" t="s">
        <v>28</v>
      </c>
      <c r="I91" s="59" t="s">
        <v>931</v>
      </c>
      <c r="J91" s="118" t="s">
        <v>41</v>
      </c>
      <c r="K91" s="20">
        <v>8</v>
      </c>
      <c r="L91" s="210">
        <v>6</v>
      </c>
      <c r="M91" s="210">
        <v>0</v>
      </c>
      <c r="N91" s="210" t="s">
        <v>58</v>
      </c>
      <c r="O91" s="210">
        <v>1</v>
      </c>
      <c r="P91" s="105"/>
      <c r="Q91" s="99">
        <f t="shared" si="1"/>
        <v>7</v>
      </c>
      <c r="R91" s="108" t="s">
        <v>1958</v>
      </c>
      <c r="S91" s="139" t="s">
        <v>42</v>
      </c>
      <c r="T91" s="99" t="s">
        <v>32</v>
      </c>
      <c r="U91" s="118" t="s">
        <v>41</v>
      </c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5.75" customHeight="1">
      <c r="A92" s="99">
        <v>81</v>
      </c>
      <c r="B92" s="100" t="s">
        <v>24</v>
      </c>
      <c r="C92" s="57" t="s">
        <v>1054</v>
      </c>
      <c r="D92" s="57" t="s">
        <v>230</v>
      </c>
      <c r="E92" s="57" t="s">
        <v>381</v>
      </c>
      <c r="F92" s="102"/>
      <c r="G92" s="130">
        <v>40325</v>
      </c>
      <c r="H92" s="20" t="s">
        <v>28</v>
      </c>
      <c r="I92" s="59" t="s">
        <v>931</v>
      </c>
      <c r="J92" s="60" t="s">
        <v>78</v>
      </c>
      <c r="K92" s="20">
        <v>8</v>
      </c>
      <c r="L92" s="210">
        <v>4</v>
      </c>
      <c r="M92" s="210">
        <v>1</v>
      </c>
      <c r="N92" s="210">
        <v>0</v>
      </c>
      <c r="O92" s="210">
        <v>2</v>
      </c>
      <c r="P92" s="61"/>
      <c r="Q92" s="99">
        <f t="shared" si="1"/>
        <v>7</v>
      </c>
      <c r="R92" s="108" t="s">
        <v>1958</v>
      </c>
      <c r="S92" s="142" t="s">
        <v>249</v>
      </c>
      <c r="T92" s="99" t="s">
        <v>32</v>
      </c>
      <c r="U92" s="60" t="s">
        <v>78</v>
      </c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5.75" customHeight="1">
      <c r="A93" s="99">
        <v>82</v>
      </c>
      <c r="B93" s="100" t="s">
        <v>24</v>
      </c>
      <c r="C93" s="162" t="s">
        <v>1096</v>
      </c>
      <c r="D93" s="162" t="s">
        <v>200</v>
      </c>
      <c r="E93" s="162" t="s">
        <v>1097</v>
      </c>
      <c r="F93" s="63"/>
      <c r="G93" s="58">
        <v>40225</v>
      </c>
      <c r="H93" s="20" t="s">
        <v>28</v>
      </c>
      <c r="I93" s="59" t="s">
        <v>931</v>
      </c>
      <c r="J93" s="60" t="s">
        <v>82</v>
      </c>
      <c r="K93" s="20">
        <v>8</v>
      </c>
      <c r="L93" s="210">
        <v>2</v>
      </c>
      <c r="M93" s="210">
        <v>0</v>
      </c>
      <c r="N93" s="210">
        <v>0</v>
      </c>
      <c r="O93" s="210">
        <v>5</v>
      </c>
      <c r="P93" s="61"/>
      <c r="Q93" s="99">
        <f t="shared" si="1"/>
        <v>7</v>
      </c>
      <c r="R93" s="108" t="s">
        <v>1958</v>
      </c>
      <c r="S93" s="162" t="s">
        <v>83</v>
      </c>
      <c r="T93" s="99" t="s">
        <v>32</v>
      </c>
      <c r="U93" s="60" t="s">
        <v>82</v>
      </c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5.75" customHeight="1">
      <c r="A94" s="99">
        <v>83</v>
      </c>
      <c r="B94" s="100" t="s">
        <v>24</v>
      </c>
      <c r="C94" s="142" t="s">
        <v>1259</v>
      </c>
      <c r="D94" s="142" t="s">
        <v>351</v>
      </c>
      <c r="E94" s="142" t="s">
        <v>90</v>
      </c>
      <c r="F94" s="61"/>
      <c r="G94" s="58">
        <v>40093</v>
      </c>
      <c r="H94" s="20" t="s">
        <v>28</v>
      </c>
      <c r="I94" s="59" t="s">
        <v>931</v>
      </c>
      <c r="J94" s="60" t="s">
        <v>262</v>
      </c>
      <c r="K94" s="20">
        <v>8</v>
      </c>
      <c r="L94" s="210">
        <v>6</v>
      </c>
      <c r="M94" s="210">
        <v>0</v>
      </c>
      <c r="N94" s="210">
        <v>0</v>
      </c>
      <c r="O94" s="210">
        <v>1</v>
      </c>
      <c r="P94" s="105"/>
      <c r="Q94" s="99">
        <f t="shared" si="1"/>
        <v>7</v>
      </c>
      <c r="R94" s="108" t="s">
        <v>1958</v>
      </c>
      <c r="S94" s="60" t="s">
        <v>263</v>
      </c>
      <c r="T94" s="99" t="s">
        <v>32</v>
      </c>
      <c r="U94" s="60" t="s">
        <v>262</v>
      </c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5.75" customHeight="1">
      <c r="A95" s="99">
        <v>84</v>
      </c>
      <c r="B95" s="100" t="s">
        <v>24</v>
      </c>
      <c r="C95" s="147" t="s">
        <v>1279</v>
      </c>
      <c r="D95" s="106" t="s">
        <v>346</v>
      </c>
      <c r="E95" s="106" t="s">
        <v>235</v>
      </c>
      <c r="F95" s="102"/>
      <c r="G95" s="107">
        <v>40528</v>
      </c>
      <c r="H95" s="20" t="s">
        <v>28</v>
      </c>
      <c r="I95" s="59" t="s">
        <v>931</v>
      </c>
      <c r="J95" s="142" t="s">
        <v>1280</v>
      </c>
      <c r="K95" s="20">
        <v>8</v>
      </c>
      <c r="L95" s="210">
        <v>0</v>
      </c>
      <c r="M95" s="210">
        <v>2</v>
      </c>
      <c r="N95" s="210" t="s">
        <v>58</v>
      </c>
      <c r="O95" s="210">
        <v>5</v>
      </c>
      <c r="P95" s="105"/>
      <c r="Q95" s="99">
        <f t="shared" si="1"/>
        <v>7</v>
      </c>
      <c r="R95" s="108" t="s">
        <v>1958</v>
      </c>
      <c r="S95" s="60" t="s">
        <v>1281</v>
      </c>
      <c r="T95" s="99" t="s">
        <v>32</v>
      </c>
      <c r="U95" s="142" t="s">
        <v>1280</v>
      </c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5.75" customHeight="1">
      <c r="A96" s="99">
        <v>85</v>
      </c>
      <c r="B96" s="100" t="s">
        <v>24</v>
      </c>
      <c r="C96" s="162" t="s">
        <v>1343</v>
      </c>
      <c r="D96" s="162" t="s">
        <v>592</v>
      </c>
      <c r="E96" s="162" t="s">
        <v>201</v>
      </c>
      <c r="F96" s="112"/>
      <c r="G96" s="58">
        <v>40177</v>
      </c>
      <c r="H96" s="20" t="s">
        <v>28</v>
      </c>
      <c r="I96" s="59" t="s">
        <v>931</v>
      </c>
      <c r="J96" s="60" t="s">
        <v>82</v>
      </c>
      <c r="K96" s="20">
        <v>8</v>
      </c>
      <c r="L96" s="210">
        <v>4</v>
      </c>
      <c r="M96" s="210">
        <v>1</v>
      </c>
      <c r="N96" s="210">
        <v>0</v>
      </c>
      <c r="O96" s="210">
        <v>2</v>
      </c>
      <c r="P96" s="102"/>
      <c r="Q96" s="99">
        <f t="shared" si="1"/>
        <v>7</v>
      </c>
      <c r="R96" s="108" t="s">
        <v>1958</v>
      </c>
      <c r="S96" s="162" t="s">
        <v>83</v>
      </c>
      <c r="T96" s="99" t="s">
        <v>32</v>
      </c>
      <c r="U96" s="60" t="s">
        <v>82</v>
      </c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5.75" customHeight="1">
      <c r="A97" s="99">
        <v>86</v>
      </c>
      <c r="B97" s="100" t="s">
        <v>24</v>
      </c>
      <c r="C97" s="142" t="s">
        <v>1347</v>
      </c>
      <c r="D97" s="142" t="s">
        <v>976</v>
      </c>
      <c r="E97" s="142" t="s">
        <v>509</v>
      </c>
      <c r="F97" s="102"/>
      <c r="G97" s="58">
        <v>40443</v>
      </c>
      <c r="H97" s="20" t="s">
        <v>28</v>
      </c>
      <c r="I97" s="59" t="s">
        <v>931</v>
      </c>
      <c r="J97" s="60" t="s">
        <v>772</v>
      </c>
      <c r="K97" s="20">
        <v>8</v>
      </c>
      <c r="L97" s="210">
        <v>4</v>
      </c>
      <c r="M97" s="210">
        <v>0</v>
      </c>
      <c r="N97" s="210">
        <v>0</v>
      </c>
      <c r="O97" s="210">
        <v>3</v>
      </c>
      <c r="P97" s="105"/>
      <c r="Q97" s="99">
        <f t="shared" si="1"/>
        <v>7</v>
      </c>
      <c r="R97" s="108" t="s">
        <v>1958</v>
      </c>
      <c r="S97" s="60" t="s">
        <v>1106</v>
      </c>
      <c r="T97" s="99" t="s">
        <v>32</v>
      </c>
      <c r="U97" s="60" t="s">
        <v>772</v>
      </c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5.75" customHeight="1">
      <c r="A98" s="99">
        <v>87</v>
      </c>
      <c r="B98" s="100" t="s">
        <v>24</v>
      </c>
      <c r="C98" s="162" t="s">
        <v>1432</v>
      </c>
      <c r="D98" s="162" t="s">
        <v>1433</v>
      </c>
      <c r="E98" s="162" t="s">
        <v>1339</v>
      </c>
      <c r="F98" s="102"/>
      <c r="G98" s="58">
        <v>40392</v>
      </c>
      <c r="H98" s="20" t="s">
        <v>28</v>
      </c>
      <c r="I98" s="59" t="s">
        <v>931</v>
      </c>
      <c r="J98" s="60" t="s">
        <v>698</v>
      </c>
      <c r="K98" s="20">
        <v>8</v>
      </c>
      <c r="L98" s="210" t="s">
        <v>58</v>
      </c>
      <c r="M98" s="210" t="s">
        <v>58</v>
      </c>
      <c r="N98" s="210">
        <v>0</v>
      </c>
      <c r="O98" s="210">
        <v>7</v>
      </c>
      <c r="P98" s="61"/>
      <c r="Q98" s="99">
        <f t="shared" si="1"/>
        <v>7</v>
      </c>
      <c r="R98" s="108" t="s">
        <v>1958</v>
      </c>
      <c r="S98" s="60" t="s">
        <v>699</v>
      </c>
      <c r="T98" s="99" t="s">
        <v>32</v>
      </c>
      <c r="U98" s="60" t="s">
        <v>698</v>
      </c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5.75" customHeight="1">
      <c r="A99" s="99">
        <v>88</v>
      </c>
      <c r="B99" s="100" t="s">
        <v>24</v>
      </c>
      <c r="C99" s="60" t="s">
        <v>1497</v>
      </c>
      <c r="D99" s="60" t="s">
        <v>1499</v>
      </c>
      <c r="E99" s="60" t="s">
        <v>240</v>
      </c>
      <c r="F99" s="102"/>
      <c r="G99" s="142" t="s">
        <v>1500</v>
      </c>
      <c r="H99" s="20" t="s">
        <v>28</v>
      </c>
      <c r="I99" s="59" t="s">
        <v>931</v>
      </c>
      <c r="J99" s="60" t="s">
        <v>463</v>
      </c>
      <c r="K99" s="20">
        <v>8</v>
      </c>
      <c r="L99" s="210">
        <v>2</v>
      </c>
      <c r="M99" s="210">
        <v>2</v>
      </c>
      <c r="N99" s="210">
        <v>1</v>
      </c>
      <c r="O99" s="210">
        <v>2</v>
      </c>
      <c r="P99" s="105"/>
      <c r="Q99" s="99">
        <f t="shared" si="1"/>
        <v>7</v>
      </c>
      <c r="R99" s="108" t="s">
        <v>1958</v>
      </c>
      <c r="S99" s="60" t="s">
        <v>464</v>
      </c>
      <c r="T99" s="99" t="s">
        <v>32</v>
      </c>
      <c r="U99" s="60" t="s">
        <v>463</v>
      </c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5.75" customHeight="1">
      <c r="A100" s="99">
        <v>89</v>
      </c>
      <c r="B100" s="100" t="s">
        <v>24</v>
      </c>
      <c r="C100" s="139" t="s">
        <v>1018</v>
      </c>
      <c r="D100" s="139" t="s">
        <v>1019</v>
      </c>
      <c r="E100" s="139" t="s">
        <v>1020</v>
      </c>
      <c r="F100" s="108"/>
      <c r="G100" s="126" t="s">
        <v>1021</v>
      </c>
      <c r="H100" s="20" t="s">
        <v>28</v>
      </c>
      <c r="I100" s="59" t="s">
        <v>931</v>
      </c>
      <c r="J100" s="139" t="s">
        <v>1593</v>
      </c>
      <c r="K100" s="20">
        <v>8</v>
      </c>
      <c r="L100" s="210">
        <v>4</v>
      </c>
      <c r="M100" s="210" t="s">
        <v>47</v>
      </c>
      <c r="N100" s="210">
        <v>0.5</v>
      </c>
      <c r="O100" s="210">
        <v>2</v>
      </c>
      <c r="P100" s="102"/>
      <c r="Q100" s="99">
        <f t="shared" si="1"/>
        <v>6.5</v>
      </c>
      <c r="R100" s="108" t="s">
        <v>1958</v>
      </c>
      <c r="S100" s="139" t="s">
        <v>1022</v>
      </c>
      <c r="T100" s="99" t="s">
        <v>32</v>
      </c>
      <c r="U100" s="139" t="s">
        <v>68</v>
      </c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5.75" customHeight="1">
      <c r="A101" s="99">
        <v>90</v>
      </c>
      <c r="B101" s="100" t="s">
        <v>24</v>
      </c>
      <c r="C101" s="166" t="s">
        <v>312</v>
      </c>
      <c r="D101" s="166" t="s">
        <v>1089</v>
      </c>
      <c r="E101" s="166" t="s">
        <v>302</v>
      </c>
      <c r="F101" s="102"/>
      <c r="G101" s="107">
        <v>40304</v>
      </c>
      <c r="H101" s="20" t="s">
        <v>28</v>
      </c>
      <c r="I101" s="59" t="s">
        <v>931</v>
      </c>
      <c r="J101" s="60" t="s">
        <v>353</v>
      </c>
      <c r="K101" s="20">
        <v>8</v>
      </c>
      <c r="L101" s="210">
        <v>0</v>
      </c>
      <c r="M101" s="210" t="s">
        <v>47</v>
      </c>
      <c r="N101" s="210">
        <v>2</v>
      </c>
      <c r="O101" s="210">
        <v>4.5</v>
      </c>
      <c r="P101" s="105"/>
      <c r="Q101" s="99">
        <f t="shared" si="1"/>
        <v>6.5</v>
      </c>
      <c r="R101" s="108" t="s">
        <v>1958</v>
      </c>
      <c r="S101" s="60" t="s">
        <v>354</v>
      </c>
      <c r="T101" s="99" t="s">
        <v>32</v>
      </c>
      <c r="U101" s="60" t="s">
        <v>353</v>
      </c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5.75" customHeight="1">
      <c r="A102" s="99">
        <v>91</v>
      </c>
      <c r="B102" s="100" t="s">
        <v>24</v>
      </c>
      <c r="C102" s="133" t="s">
        <v>1236</v>
      </c>
      <c r="D102" s="133" t="s">
        <v>113</v>
      </c>
      <c r="E102" s="133" t="s">
        <v>381</v>
      </c>
      <c r="F102" s="61"/>
      <c r="G102" s="119">
        <v>40521</v>
      </c>
      <c r="H102" s="20" t="s">
        <v>28</v>
      </c>
      <c r="I102" s="59" t="s">
        <v>931</v>
      </c>
      <c r="J102" s="118" t="s">
        <v>41</v>
      </c>
      <c r="K102" s="20">
        <v>8</v>
      </c>
      <c r="L102" s="210">
        <v>4</v>
      </c>
      <c r="M102" s="210" t="s">
        <v>58</v>
      </c>
      <c r="N102" s="210" t="s">
        <v>58</v>
      </c>
      <c r="O102" s="210">
        <v>2.5</v>
      </c>
      <c r="P102" s="51"/>
      <c r="Q102" s="99">
        <f t="shared" si="1"/>
        <v>6.5</v>
      </c>
      <c r="R102" s="108" t="s">
        <v>1958</v>
      </c>
      <c r="S102" s="139" t="s">
        <v>42</v>
      </c>
      <c r="T102" s="99" t="s">
        <v>32</v>
      </c>
      <c r="U102" s="118" t="s">
        <v>41</v>
      </c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5.75" customHeight="1">
      <c r="A103" s="99">
        <v>92</v>
      </c>
      <c r="B103" s="100" t="s">
        <v>24</v>
      </c>
      <c r="C103" s="110" t="s">
        <v>1244</v>
      </c>
      <c r="D103" s="142" t="s">
        <v>1245</v>
      </c>
      <c r="E103" s="142" t="s">
        <v>1246</v>
      </c>
      <c r="F103" s="102"/>
      <c r="G103" s="156">
        <v>40346</v>
      </c>
      <c r="H103" s="20" t="s">
        <v>28</v>
      </c>
      <c r="I103" s="59" t="s">
        <v>931</v>
      </c>
      <c r="J103" s="60" t="s">
        <v>867</v>
      </c>
      <c r="K103" s="20">
        <v>8</v>
      </c>
      <c r="L103" s="210">
        <v>4</v>
      </c>
      <c r="M103" s="210">
        <v>0</v>
      </c>
      <c r="N103" s="210">
        <v>0</v>
      </c>
      <c r="O103" s="210">
        <v>2.5</v>
      </c>
      <c r="P103" s="102"/>
      <c r="Q103" s="99">
        <f t="shared" si="1"/>
        <v>6.5</v>
      </c>
      <c r="R103" s="108" t="s">
        <v>1958</v>
      </c>
      <c r="S103" s="142" t="s">
        <v>868</v>
      </c>
      <c r="T103" s="99" t="s">
        <v>32</v>
      </c>
      <c r="U103" s="60" t="s">
        <v>867</v>
      </c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5.75" customHeight="1">
      <c r="A104" s="99">
        <v>93</v>
      </c>
      <c r="B104" s="100" t="s">
        <v>24</v>
      </c>
      <c r="C104" s="60" t="s">
        <v>1265</v>
      </c>
      <c r="D104" s="60" t="s">
        <v>1038</v>
      </c>
      <c r="E104" s="60" t="s">
        <v>491</v>
      </c>
      <c r="F104" s="61"/>
      <c r="G104" s="62">
        <v>40402</v>
      </c>
      <c r="H104" s="20" t="s">
        <v>28</v>
      </c>
      <c r="I104" s="59" t="s">
        <v>931</v>
      </c>
      <c r="J104" s="162" t="s">
        <v>46</v>
      </c>
      <c r="K104" s="20">
        <v>8</v>
      </c>
      <c r="L104" s="210">
        <v>4</v>
      </c>
      <c r="M104" s="210" t="s">
        <v>47</v>
      </c>
      <c r="N104" s="210">
        <v>0</v>
      </c>
      <c r="O104" s="210">
        <v>2.5</v>
      </c>
      <c r="P104" s="51"/>
      <c r="Q104" s="99">
        <f t="shared" si="1"/>
        <v>6.5</v>
      </c>
      <c r="R104" s="108" t="s">
        <v>1958</v>
      </c>
      <c r="S104" s="139" t="s">
        <v>48</v>
      </c>
      <c r="T104" s="99" t="s">
        <v>32</v>
      </c>
      <c r="U104" s="162" t="s">
        <v>46</v>
      </c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5.75" customHeight="1">
      <c r="A105" s="99">
        <v>94</v>
      </c>
      <c r="B105" s="100" t="s">
        <v>24</v>
      </c>
      <c r="C105" s="142" t="s">
        <v>1023</v>
      </c>
      <c r="D105" s="142" t="s">
        <v>1024</v>
      </c>
      <c r="E105" s="142" t="s">
        <v>45</v>
      </c>
      <c r="F105" s="102"/>
      <c r="G105" s="58">
        <v>40499</v>
      </c>
      <c r="H105" s="20" t="s">
        <v>28</v>
      </c>
      <c r="I105" s="59" t="s">
        <v>931</v>
      </c>
      <c r="J105" s="142" t="s">
        <v>627</v>
      </c>
      <c r="K105" s="20">
        <v>8</v>
      </c>
      <c r="L105" s="210">
        <v>3</v>
      </c>
      <c r="M105" s="210" t="s">
        <v>47</v>
      </c>
      <c r="N105" s="210">
        <v>2</v>
      </c>
      <c r="O105" s="210">
        <v>1</v>
      </c>
      <c r="P105" s="105"/>
      <c r="Q105" s="99">
        <f t="shared" si="1"/>
        <v>6</v>
      </c>
      <c r="R105" s="108" t="s">
        <v>1958</v>
      </c>
      <c r="S105" s="60" t="s">
        <v>943</v>
      </c>
      <c r="T105" s="99" t="s">
        <v>32</v>
      </c>
      <c r="U105" s="142" t="s">
        <v>627</v>
      </c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5.75" customHeight="1">
      <c r="A106" s="99">
        <v>95</v>
      </c>
      <c r="B106" s="100" t="s">
        <v>24</v>
      </c>
      <c r="C106" s="106" t="s">
        <v>196</v>
      </c>
      <c r="D106" s="106" t="s">
        <v>1026</v>
      </c>
      <c r="E106" s="106" t="s">
        <v>295</v>
      </c>
      <c r="F106" s="63"/>
      <c r="G106" s="107">
        <v>40427</v>
      </c>
      <c r="H106" s="20" t="s">
        <v>28</v>
      </c>
      <c r="I106" s="59" t="s">
        <v>931</v>
      </c>
      <c r="J106" s="142" t="s">
        <v>502</v>
      </c>
      <c r="K106" s="20">
        <v>8</v>
      </c>
      <c r="L106" s="210">
        <v>0</v>
      </c>
      <c r="M106" s="210" t="s">
        <v>58</v>
      </c>
      <c r="N106" s="210">
        <v>2</v>
      </c>
      <c r="O106" s="210">
        <v>4</v>
      </c>
      <c r="P106" s="102"/>
      <c r="Q106" s="99">
        <f t="shared" si="1"/>
        <v>6</v>
      </c>
      <c r="R106" s="108" t="s">
        <v>1958</v>
      </c>
      <c r="S106" s="142" t="s">
        <v>970</v>
      </c>
      <c r="T106" s="99" t="s">
        <v>32</v>
      </c>
      <c r="U106" s="142" t="s">
        <v>502</v>
      </c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5.75" customHeight="1">
      <c r="A107" s="99">
        <v>96</v>
      </c>
      <c r="B107" s="100" t="s">
        <v>24</v>
      </c>
      <c r="C107" s="103" t="s">
        <v>1242</v>
      </c>
      <c r="D107" s="103" t="s">
        <v>1243</v>
      </c>
      <c r="E107" s="103" t="s">
        <v>254</v>
      </c>
      <c r="F107" s="61"/>
      <c r="G107" s="128">
        <v>40572</v>
      </c>
      <c r="H107" s="20" t="s">
        <v>28</v>
      </c>
      <c r="I107" s="59" t="s">
        <v>931</v>
      </c>
      <c r="J107" s="162" t="s">
        <v>52</v>
      </c>
      <c r="K107" s="20">
        <v>8</v>
      </c>
      <c r="L107" s="210">
        <v>1</v>
      </c>
      <c r="M107" s="210" t="s">
        <v>47</v>
      </c>
      <c r="N107" s="210">
        <v>1</v>
      </c>
      <c r="O107" s="210">
        <v>4</v>
      </c>
      <c r="P107" s="51"/>
      <c r="Q107" s="99">
        <f t="shared" si="1"/>
        <v>6</v>
      </c>
      <c r="R107" s="108" t="s">
        <v>1958</v>
      </c>
      <c r="S107" s="60" t="s">
        <v>53</v>
      </c>
      <c r="T107" s="99" t="s">
        <v>32</v>
      </c>
      <c r="U107" s="162" t="s">
        <v>52</v>
      </c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5.75" customHeight="1">
      <c r="A108" s="99">
        <v>97</v>
      </c>
      <c r="B108" s="100" t="s">
        <v>24</v>
      </c>
      <c r="C108" s="142" t="s">
        <v>1259</v>
      </c>
      <c r="D108" s="142" t="s">
        <v>210</v>
      </c>
      <c r="E108" s="142" t="s">
        <v>1261</v>
      </c>
      <c r="F108" s="61"/>
      <c r="G108" s="58">
        <v>40346</v>
      </c>
      <c r="H108" s="20" t="s">
        <v>28</v>
      </c>
      <c r="I108" s="59" t="s">
        <v>931</v>
      </c>
      <c r="J108" s="142" t="s">
        <v>627</v>
      </c>
      <c r="K108" s="20">
        <v>8</v>
      </c>
      <c r="L108" s="210">
        <v>1</v>
      </c>
      <c r="M108" s="210">
        <v>0</v>
      </c>
      <c r="N108" s="210">
        <v>2</v>
      </c>
      <c r="O108" s="210">
        <v>3</v>
      </c>
      <c r="P108" s="51"/>
      <c r="Q108" s="99">
        <f t="shared" si="1"/>
        <v>6</v>
      </c>
      <c r="R108" s="108" t="s">
        <v>1958</v>
      </c>
      <c r="S108" s="142" t="s">
        <v>943</v>
      </c>
      <c r="T108" s="99" t="s">
        <v>32</v>
      </c>
      <c r="U108" s="142" t="s">
        <v>627</v>
      </c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5.75" customHeight="1">
      <c r="A109" s="99">
        <v>98</v>
      </c>
      <c r="B109" s="100" t="s">
        <v>24</v>
      </c>
      <c r="C109" s="166" t="s">
        <v>1307</v>
      </c>
      <c r="D109" s="166" t="s">
        <v>1308</v>
      </c>
      <c r="E109" s="166" t="s">
        <v>530</v>
      </c>
      <c r="F109" s="61"/>
      <c r="G109" s="156">
        <v>40185</v>
      </c>
      <c r="H109" s="20" t="s">
        <v>28</v>
      </c>
      <c r="I109" s="59" t="s">
        <v>931</v>
      </c>
      <c r="J109" s="60" t="s">
        <v>364</v>
      </c>
      <c r="K109" s="20">
        <v>8</v>
      </c>
      <c r="L109" s="210">
        <v>0</v>
      </c>
      <c r="M109" s="210" t="s">
        <v>47</v>
      </c>
      <c r="N109" s="210">
        <v>0</v>
      </c>
      <c r="O109" s="210">
        <v>6</v>
      </c>
      <c r="P109" s="51"/>
      <c r="Q109" s="99">
        <f t="shared" si="1"/>
        <v>6</v>
      </c>
      <c r="R109" s="108" t="s">
        <v>1958</v>
      </c>
      <c r="S109" s="166" t="s">
        <v>365</v>
      </c>
      <c r="T109" s="99" t="s">
        <v>32</v>
      </c>
      <c r="U109" s="60" t="s">
        <v>364</v>
      </c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5.75" customHeight="1">
      <c r="A110" s="99">
        <v>99</v>
      </c>
      <c r="B110" s="100" t="s">
        <v>24</v>
      </c>
      <c r="C110" s="60" t="s">
        <v>963</v>
      </c>
      <c r="D110" s="60" t="s">
        <v>210</v>
      </c>
      <c r="E110" s="60" t="s">
        <v>45</v>
      </c>
      <c r="F110" s="102"/>
      <c r="G110" s="62">
        <v>40347</v>
      </c>
      <c r="H110" s="20" t="s">
        <v>28</v>
      </c>
      <c r="I110" s="59" t="s">
        <v>931</v>
      </c>
      <c r="J110" s="60" t="s">
        <v>364</v>
      </c>
      <c r="K110" s="20">
        <v>8</v>
      </c>
      <c r="L110" s="210">
        <v>0</v>
      </c>
      <c r="M110" s="210">
        <v>0</v>
      </c>
      <c r="N110" s="210">
        <v>0</v>
      </c>
      <c r="O110" s="210">
        <v>5.5</v>
      </c>
      <c r="P110" s="105"/>
      <c r="Q110" s="99">
        <f t="shared" si="1"/>
        <v>5.5</v>
      </c>
      <c r="R110" s="108" t="s">
        <v>1958</v>
      </c>
      <c r="S110" s="166" t="s">
        <v>365</v>
      </c>
      <c r="T110" s="99" t="s">
        <v>32</v>
      </c>
      <c r="U110" s="60" t="s">
        <v>364</v>
      </c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5.75" customHeight="1">
      <c r="A111" s="99">
        <v>100</v>
      </c>
      <c r="B111" s="100" t="s">
        <v>24</v>
      </c>
      <c r="C111" s="60" t="s">
        <v>1217</v>
      </c>
      <c r="D111" s="60" t="s">
        <v>258</v>
      </c>
      <c r="E111" s="60" t="s">
        <v>235</v>
      </c>
      <c r="F111" s="112"/>
      <c r="G111" s="113">
        <v>40407</v>
      </c>
      <c r="H111" s="20" t="s">
        <v>28</v>
      </c>
      <c r="I111" s="59" t="s">
        <v>931</v>
      </c>
      <c r="J111" s="60" t="s">
        <v>358</v>
      </c>
      <c r="K111" s="20">
        <v>8</v>
      </c>
      <c r="L111" s="211">
        <v>4</v>
      </c>
      <c r="M111" s="211">
        <v>0</v>
      </c>
      <c r="N111" s="211">
        <v>1</v>
      </c>
      <c r="O111" s="211">
        <v>0.5</v>
      </c>
      <c r="P111" s="108"/>
      <c r="Q111" s="99">
        <f t="shared" si="1"/>
        <v>5.5</v>
      </c>
      <c r="R111" s="108" t="s">
        <v>1958</v>
      </c>
      <c r="S111" s="60" t="s">
        <v>359</v>
      </c>
      <c r="T111" s="99" t="s">
        <v>32</v>
      </c>
      <c r="U111" s="60" t="s">
        <v>358</v>
      </c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5.75" customHeight="1">
      <c r="A112" s="99">
        <v>101</v>
      </c>
      <c r="B112" s="100" t="s">
        <v>24</v>
      </c>
      <c r="C112" s="60" t="s">
        <v>520</v>
      </c>
      <c r="D112" s="60" t="s">
        <v>210</v>
      </c>
      <c r="E112" s="60" t="s">
        <v>914</v>
      </c>
      <c r="F112" s="20"/>
      <c r="G112" s="62">
        <v>40275</v>
      </c>
      <c r="H112" s="20" t="s">
        <v>28</v>
      </c>
      <c r="I112" s="59" t="s">
        <v>931</v>
      </c>
      <c r="J112" s="162" t="s">
        <v>73</v>
      </c>
      <c r="K112" s="20">
        <v>8</v>
      </c>
      <c r="L112" s="210">
        <v>5</v>
      </c>
      <c r="M112" s="210" t="s">
        <v>58</v>
      </c>
      <c r="N112" s="210" t="s">
        <v>58</v>
      </c>
      <c r="O112" s="210">
        <v>0.5</v>
      </c>
      <c r="P112" s="102"/>
      <c r="Q112" s="99">
        <f t="shared" si="1"/>
        <v>5.5</v>
      </c>
      <c r="R112" s="108" t="s">
        <v>1958</v>
      </c>
      <c r="S112" s="162" t="s">
        <v>74</v>
      </c>
      <c r="T112" s="99" t="s">
        <v>32</v>
      </c>
      <c r="U112" s="162" t="s">
        <v>73</v>
      </c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5.75" customHeight="1">
      <c r="A113" s="99">
        <v>102</v>
      </c>
      <c r="B113" s="100" t="s">
        <v>24</v>
      </c>
      <c r="C113" s="166" t="s">
        <v>1384</v>
      </c>
      <c r="D113" s="166" t="s">
        <v>167</v>
      </c>
      <c r="E113" s="166" t="s">
        <v>483</v>
      </c>
      <c r="F113" s="109"/>
      <c r="G113" s="58" t="s">
        <v>1385</v>
      </c>
      <c r="H113" s="20" t="s">
        <v>28</v>
      </c>
      <c r="I113" s="59" t="s">
        <v>931</v>
      </c>
      <c r="J113" s="121" t="s">
        <v>785</v>
      </c>
      <c r="K113" s="20">
        <v>8</v>
      </c>
      <c r="L113" s="210">
        <v>2</v>
      </c>
      <c r="M113" s="210" t="s">
        <v>47</v>
      </c>
      <c r="N113" s="210">
        <v>0</v>
      </c>
      <c r="O113" s="210">
        <v>3.5</v>
      </c>
      <c r="P113" s="61"/>
      <c r="Q113" s="99">
        <f t="shared" si="1"/>
        <v>5.5</v>
      </c>
      <c r="R113" s="108" t="s">
        <v>1958</v>
      </c>
      <c r="S113" s="142" t="s">
        <v>786</v>
      </c>
      <c r="T113" s="99" t="s">
        <v>32</v>
      </c>
      <c r="U113" s="121" t="s">
        <v>785</v>
      </c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5.75" customHeight="1">
      <c r="A114" s="99">
        <v>103</v>
      </c>
      <c r="B114" s="100" t="s">
        <v>24</v>
      </c>
      <c r="C114" s="162" t="s">
        <v>1483</v>
      </c>
      <c r="D114" s="162" t="s">
        <v>128</v>
      </c>
      <c r="E114" s="162" t="s">
        <v>235</v>
      </c>
      <c r="F114" s="112"/>
      <c r="G114" s="58">
        <v>40370</v>
      </c>
      <c r="H114" s="20" t="s">
        <v>28</v>
      </c>
      <c r="I114" s="59" t="s">
        <v>931</v>
      </c>
      <c r="J114" s="142" t="s">
        <v>82</v>
      </c>
      <c r="K114" s="20">
        <v>8</v>
      </c>
      <c r="L114" s="210" t="s">
        <v>58</v>
      </c>
      <c r="M114" s="210">
        <v>1</v>
      </c>
      <c r="N114" s="210" t="s">
        <v>58</v>
      </c>
      <c r="O114" s="210">
        <v>4.5</v>
      </c>
      <c r="P114" s="102"/>
      <c r="Q114" s="99">
        <f t="shared" si="1"/>
        <v>5.5</v>
      </c>
      <c r="R114" s="108" t="s">
        <v>1958</v>
      </c>
      <c r="S114" s="162" t="s">
        <v>83</v>
      </c>
      <c r="T114" s="99" t="s">
        <v>32</v>
      </c>
      <c r="U114" s="142" t="s">
        <v>82</v>
      </c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5.75" customHeight="1">
      <c r="A115" s="99">
        <v>104</v>
      </c>
      <c r="B115" s="100" t="s">
        <v>24</v>
      </c>
      <c r="C115" s="162" t="s">
        <v>1504</v>
      </c>
      <c r="D115" s="162" t="s">
        <v>1506</v>
      </c>
      <c r="E115" s="162" t="s">
        <v>1339</v>
      </c>
      <c r="F115" s="61"/>
      <c r="G115" s="111">
        <v>40704</v>
      </c>
      <c r="H115" s="20" t="s">
        <v>28</v>
      </c>
      <c r="I115" s="59" t="s">
        <v>931</v>
      </c>
      <c r="J115" s="142" t="s">
        <v>154</v>
      </c>
      <c r="K115" s="63">
        <v>8</v>
      </c>
      <c r="L115" s="210">
        <v>1</v>
      </c>
      <c r="M115" s="210">
        <v>0</v>
      </c>
      <c r="N115" s="210">
        <v>3</v>
      </c>
      <c r="O115" s="210">
        <v>1.5</v>
      </c>
      <c r="P115" s="51"/>
      <c r="Q115" s="99">
        <f t="shared" si="1"/>
        <v>5.5</v>
      </c>
      <c r="R115" s="108" t="s">
        <v>1958</v>
      </c>
      <c r="S115" s="60" t="s">
        <v>938</v>
      </c>
      <c r="T115" s="99" t="s">
        <v>32</v>
      </c>
      <c r="U115" s="142" t="s">
        <v>154</v>
      </c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5.75" customHeight="1">
      <c r="A116" s="99">
        <v>105</v>
      </c>
      <c r="B116" s="100" t="s">
        <v>24</v>
      </c>
      <c r="C116" s="106" t="s">
        <v>949</v>
      </c>
      <c r="D116" s="106" t="s">
        <v>121</v>
      </c>
      <c r="E116" s="106" t="s">
        <v>802</v>
      </c>
      <c r="F116" s="63"/>
      <c r="G116" s="107">
        <v>40500</v>
      </c>
      <c r="H116" s="20" t="s">
        <v>28</v>
      </c>
      <c r="I116" s="59" t="s">
        <v>931</v>
      </c>
      <c r="J116" s="142" t="s">
        <v>57</v>
      </c>
      <c r="K116" s="20">
        <v>8</v>
      </c>
      <c r="L116" s="210">
        <v>0</v>
      </c>
      <c r="M116" s="210">
        <v>1</v>
      </c>
      <c r="N116" s="210">
        <v>0</v>
      </c>
      <c r="O116" s="210">
        <v>4</v>
      </c>
      <c r="P116" s="61"/>
      <c r="Q116" s="99">
        <f t="shared" si="1"/>
        <v>5</v>
      </c>
      <c r="R116" s="108" t="s">
        <v>1958</v>
      </c>
      <c r="S116" s="142" t="s">
        <v>950</v>
      </c>
      <c r="T116" s="99" t="s">
        <v>32</v>
      </c>
      <c r="U116" s="142" t="s">
        <v>57</v>
      </c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5.75" customHeight="1">
      <c r="A117" s="99">
        <v>106</v>
      </c>
      <c r="B117" s="100" t="s">
        <v>24</v>
      </c>
      <c r="C117" s="103" t="s">
        <v>964</v>
      </c>
      <c r="D117" s="103" t="s">
        <v>260</v>
      </c>
      <c r="E117" s="103" t="s">
        <v>965</v>
      </c>
      <c r="F117" s="63"/>
      <c r="G117" s="114">
        <v>40460</v>
      </c>
      <c r="H117" s="20" t="s">
        <v>28</v>
      </c>
      <c r="I117" s="59" t="s">
        <v>931</v>
      </c>
      <c r="J117" s="60" t="s">
        <v>154</v>
      </c>
      <c r="K117" s="20">
        <v>8</v>
      </c>
      <c r="L117" s="210">
        <v>4</v>
      </c>
      <c r="M117" s="210">
        <v>0</v>
      </c>
      <c r="N117" s="210" t="s">
        <v>58</v>
      </c>
      <c r="O117" s="210">
        <v>1</v>
      </c>
      <c r="P117" s="102"/>
      <c r="Q117" s="99">
        <f t="shared" si="1"/>
        <v>5</v>
      </c>
      <c r="R117" s="108" t="s">
        <v>1958</v>
      </c>
      <c r="S117" s="142" t="s">
        <v>966</v>
      </c>
      <c r="T117" s="99" t="s">
        <v>32</v>
      </c>
      <c r="U117" s="60" t="s">
        <v>154</v>
      </c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5.75" customHeight="1">
      <c r="A118" s="99">
        <v>107</v>
      </c>
      <c r="B118" s="100" t="s">
        <v>24</v>
      </c>
      <c r="C118" s="110" t="s">
        <v>1107</v>
      </c>
      <c r="D118" s="110" t="s">
        <v>1108</v>
      </c>
      <c r="E118" s="110" t="s">
        <v>1109</v>
      </c>
      <c r="F118" s="99"/>
      <c r="G118" s="62">
        <v>40196</v>
      </c>
      <c r="H118" s="20" t="s">
        <v>28</v>
      </c>
      <c r="I118" s="59" t="s">
        <v>931</v>
      </c>
      <c r="J118" s="60" t="s">
        <v>154</v>
      </c>
      <c r="K118" s="20">
        <v>8</v>
      </c>
      <c r="L118" s="210">
        <v>2</v>
      </c>
      <c r="M118" s="210">
        <v>0</v>
      </c>
      <c r="N118" s="210">
        <v>0.5</v>
      </c>
      <c r="O118" s="210">
        <v>2.5</v>
      </c>
      <c r="P118" s="61"/>
      <c r="Q118" s="99">
        <f t="shared" si="1"/>
        <v>5</v>
      </c>
      <c r="R118" s="108" t="s">
        <v>1958</v>
      </c>
      <c r="S118" s="142" t="s">
        <v>938</v>
      </c>
      <c r="T118" s="99" t="s">
        <v>32</v>
      </c>
      <c r="U118" s="60" t="s">
        <v>154</v>
      </c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5.75" customHeight="1">
      <c r="A119" s="99">
        <v>108</v>
      </c>
      <c r="B119" s="100" t="s">
        <v>24</v>
      </c>
      <c r="C119" s="60" t="s">
        <v>1216</v>
      </c>
      <c r="D119" s="60" t="s">
        <v>976</v>
      </c>
      <c r="E119" s="60" t="s">
        <v>522</v>
      </c>
      <c r="F119" s="61"/>
      <c r="G119" s="122">
        <v>40143</v>
      </c>
      <c r="H119" s="20" t="s">
        <v>28</v>
      </c>
      <c r="I119" s="59" t="s">
        <v>931</v>
      </c>
      <c r="J119" s="121" t="s">
        <v>785</v>
      </c>
      <c r="K119" s="20">
        <v>8</v>
      </c>
      <c r="L119" s="210">
        <v>2</v>
      </c>
      <c r="M119" s="210">
        <v>1</v>
      </c>
      <c r="N119" s="210">
        <v>1</v>
      </c>
      <c r="O119" s="210">
        <v>1</v>
      </c>
      <c r="P119" s="51"/>
      <c r="Q119" s="99">
        <f t="shared" si="1"/>
        <v>5</v>
      </c>
      <c r="R119" s="108" t="s">
        <v>1958</v>
      </c>
      <c r="S119" s="60" t="s">
        <v>786</v>
      </c>
      <c r="T119" s="99" t="s">
        <v>32</v>
      </c>
      <c r="U119" s="121" t="s">
        <v>785</v>
      </c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5.75" customHeight="1">
      <c r="A120" s="99">
        <v>109</v>
      </c>
      <c r="B120" s="100" t="s">
        <v>24</v>
      </c>
      <c r="C120" s="110" t="s">
        <v>1248</v>
      </c>
      <c r="D120" s="60" t="s">
        <v>396</v>
      </c>
      <c r="E120" s="60" t="s">
        <v>544</v>
      </c>
      <c r="F120" s="61"/>
      <c r="G120" s="156">
        <v>40333</v>
      </c>
      <c r="H120" s="20" t="s">
        <v>28</v>
      </c>
      <c r="I120" s="59" t="s">
        <v>931</v>
      </c>
      <c r="J120" s="142" t="s">
        <v>867</v>
      </c>
      <c r="K120" s="20">
        <v>8</v>
      </c>
      <c r="L120" s="210">
        <v>0</v>
      </c>
      <c r="M120" s="210" t="s">
        <v>47</v>
      </c>
      <c r="N120" s="210">
        <v>2</v>
      </c>
      <c r="O120" s="210">
        <v>3</v>
      </c>
      <c r="P120" s="51"/>
      <c r="Q120" s="99">
        <f t="shared" si="1"/>
        <v>5</v>
      </c>
      <c r="R120" s="108" t="s">
        <v>1958</v>
      </c>
      <c r="S120" s="142" t="s">
        <v>868</v>
      </c>
      <c r="T120" s="99" t="s">
        <v>32</v>
      </c>
      <c r="U120" s="142" t="s">
        <v>867</v>
      </c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5.75" customHeight="1">
      <c r="A121" s="99">
        <v>110</v>
      </c>
      <c r="B121" s="100" t="s">
        <v>24</v>
      </c>
      <c r="C121" s="142" t="s">
        <v>1249</v>
      </c>
      <c r="D121" s="142" t="s">
        <v>1250</v>
      </c>
      <c r="E121" s="142" t="s">
        <v>1239</v>
      </c>
      <c r="F121" s="161"/>
      <c r="G121" s="122">
        <v>40410</v>
      </c>
      <c r="H121" s="20" t="s">
        <v>28</v>
      </c>
      <c r="I121" s="59" t="s">
        <v>931</v>
      </c>
      <c r="J121" s="121" t="s">
        <v>1053</v>
      </c>
      <c r="K121" s="20">
        <v>8</v>
      </c>
      <c r="L121" s="210">
        <v>0</v>
      </c>
      <c r="M121" s="210">
        <v>0</v>
      </c>
      <c r="N121" s="210" t="s">
        <v>47</v>
      </c>
      <c r="O121" s="210">
        <v>5</v>
      </c>
      <c r="P121" s="105"/>
      <c r="Q121" s="99">
        <f t="shared" si="1"/>
        <v>5</v>
      </c>
      <c r="R121" s="108" t="s">
        <v>1958</v>
      </c>
      <c r="S121" s="142" t="s">
        <v>830</v>
      </c>
      <c r="T121" s="99" t="s">
        <v>32</v>
      </c>
      <c r="U121" s="121" t="s">
        <v>1053</v>
      </c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5.75" customHeight="1">
      <c r="A122" s="99">
        <v>111</v>
      </c>
      <c r="B122" s="100" t="s">
        <v>24</v>
      </c>
      <c r="C122" s="139" t="s">
        <v>1295</v>
      </c>
      <c r="D122" s="139" t="s">
        <v>197</v>
      </c>
      <c r="E122" s="139" t="s">
        <v>302</v>
      </c>
      <c r="F122" s="102"/>
      <c r="G122" s="89">
        <v>40533</v>
      </c>
      <c r="H122" s="20" t="s">
        <v>28</v>
      </c>
      <c r="I122" s="59" t="s">
        <v>931</v>
      </c>
      <c r="J122" s="162" t="s">
        <v>186</v>
      </c>
      <c r="K122" s="20">
        <v>8</v>
      </c>
      <c r="L122" s="210" t="s">
        <v>58</v>
      </c>
      <c r="M122" s="210" t="s">
        <v>58</v>
      </c>
      <c r="N122" s="210">
        <v>5</v>
      </c>
      <c r="O122" s="210">
        <v>0</v>
      </c>
      <c r="P122" s="105"/>
      <c r="Q122" s="99">
        <f t="shared" si="1"/>
        <v>5</v>
      </c>
      <c r="R122" s="108" t="s">
        <v>1958</v>
      </c>
      <c r="S122" s="60" t="s">
        <v>187</v>
      </c>
      <c r="T122" s="99" t="s">
        <v>32</v>
      </c>
      <c r="U122" s="162" t="s">
        <v>186</v>
      </c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5.75" customHeight="1">
      <c r="A123" s="99">
        <v>112</v>
      </c>
      <c r="B123" s="100" t="s">
        <v>24</v>
      </c>
      <c r="C123" s="142" t="s">
        <v>1320</v>
      </c>
      <c r="D123" s="60" t="s">
        <v>842</v>
      </c>
      <c r="E123" s="60" t="s">
        <v>1321</v>
      </c>
      <c r="F123" s="161"/>
      <c r="G123" s="62">
        <v>40248</v>
      </c>
      <c r="H123" s="20" t="s">
        <v>28</v>
      </c>
      <c r="I123" s="59" t="s">
        <v>931</v>
      </c>
      <c r="J123" s="162" t="s">
        <v>73</v>
      </c>
      <c r="K123" s="20">
        <v>8</v>
      </c>
      <c r="L123" s="210" t="s">
        <v>47</v>
      </c>
      <c r="M123" s="210" t="s">
        <v>47</v>
      </c>
      <c r="N123" s="210">
        <v>0</v>
      </c>
      <c r="O123" s="210">
        <v>5</v>
      </c>
      <c r="P123" s="102"/>
      <c r="Q123" s="99">
        <f t="shared" si="1"/>
        <v>5</v>
      </c>
      <c r="R123" s="108" t="s">
        <v>1958</v>
      </c>
      <c r="S123" s="162" t="s">
        <v>523</v>
      </c>
      <c r="T123" s="99" t="s">
        <v>32</v>
      </c>
      <c r="U123" s="162" t="s">
        <v>73</v>
      </c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5.75" customHeight="1">
      <c r="A124" s="99">
        <v>113</v>
      </c>
      <c r="B124" s="100" t="s">
        <v>24</v>
      </c>
      <c r="C124" s="139" t="s">
        <v>1368</v>
      </c>
      <c r="D124" s="139" t="s">
        <v>253</v>
      </c>
      <c r="E124" s="139" t="s">
        <v>274</v>
      </c>
      <c r="F124" s="102"/>
      <c r="G124" s="138">
        <v>40516</v>
      </c>
      <c r="H124" s="20" t="s">
        <v>28</v>
      </c>
      <c r="I124" s="59" t="s">
        <v>931</v>
      </c>
      <c r="J124" s="60" t="s">
        <v>617</v>
      </c>
      <c r="K124" s="20">
        <v>8</v>
      </c>
      <c r="L124" s="210" t="s">
        <v>47</v>
      </c>
      <c r="M124" s="210" t="s">
        <v>47</v>
      </c>
      <c r="N124" s="210">
        <v>0</v>
      </c>
      <c r="O124" s="210">
        <v>5</v>
      </c>
      <c r="P124" s="61"/>
      <c r="Q124" s="99">
        <f t="shared" si="1"/>
        <v>5</v>
      </c>
      <c r="R124" s="108" t="s">
        <v>1958</v>
      </c>
      <c r="S124" s="139" t="s">
        <v>1369</v>
      </c>
      <c r="T124" s="99" t="s">
        <v>32</v>
      </c>
      <c r="U124" s="60" t="s">
        <v>617</v>
      </c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5.75" customHeight="1">
      <c r="A125" s="99">
        <v>114</v>
      </c>
      <c r="B125" s="100" t="s">
        <v>24</v>
      </c>
      <c r="C125" s="166" t="s">
        <v>1490</v>
      </c>
      <c r="D125" s="166" t="s">
        <v>1491</v>
      </c>
      <c r="E125" s="166" t="s">
        <v>67</v>
      </c>
      <c r="F125" s="63"/>
      <c r="G125" s="122">
        <v>40222</v>
      </c>
      <c r="H125" s="20" t="s">
        <v>28</v>
      </c>
      <c r="I125" s="59" t="s">
        <v>931</v>
      </c>
      <c r="J125" s="142" t="s">
        <v>627</v>
      </c>
      <c r="K125" s="20">
        <v>8</v>
      </c>
      <c r="L125" s="210">
        <v>0</v>
      </c>
      <c r="M125" s="210" t="s">
        <v>58</v>
      </c>
      <c r="N125" s="210">
        <v>2</v>
      </c>
      <c r="O125" s="210">
        <v>3</v>
      </c>
      <c r="P125" s="102"/>
      <c r="Q125" s="99">
        <f t="shared" si="1"/>
        <v>5</v>
      </c>
      <c r="R125" s="108" t="s">
        <v>1958</v>
      </c>
      <c r="S125" s="142" t="s">
        <v>943</v>
      </c>
      <c r="T125" s="99" t="s">
        <v>32</v>
      </c>
      <c r="U125" s="142" t="s">
        <v>627</v>
      </c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5.75" customHeight="1">
      <c r="A126" s="99">
        <v>115</v>
      </c>
      <c r="B126" s="100" t="s">
        <v>24</v>
      </c>
      <c r="C126" s="166" t="s">
        <v>1492</v>
      </c>
      <c r="D126" s="166" t="s">
        <v>657</v>
      </c>
      <c r="E126" s="166" t="s">
        <v>559</v>
      </c>
      <c r="F126" s="61"/>
      <c r="G126" s="166" t="s">
        <v>1493</v>
      </c>
      <c r="H126" s="20" t="s">
        <v>28</v>
      </c>
      <c r="I126" s="59" t="s">
        <v>931</v>
      </c>
      <c r="J126" s="166" t="s">
        <v>382</v>
      </c>
      <c r="K126" s="20">
        <v>8</v>
      </c>
      <c r="L126" s="210">
        <v>0</v>
      </c>
      <c r="M126" s="210">
        <v>0</v>
      </c>
      <c r="N126" s="210">
        <v>1</v>
      </c>
      <c r="O126" s="210">
        <v>4</v>
      </c>
      <c r="P126" s="51"/>
      <c r="Q126" s="99">
        <f t="shared" si="1"/>
        <v>5</v>
      </c>
      <c r="R126" s="108" t="s">
        <v>1958</v>
      </c>
      <c r="S126" s="166" t="s">
        <v>383</v>
      </c>
      <c r="T126" s="99" t="s">
        <v>32</v>
      </c>
      <c r="U126" s="166" t="s">
        <v>382</v>
      </c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5.75" customHeight="1">
      <c r="A127" s="99">
        <v>116</v>
      </c>
      <c r="B127" s="100" t="s">
        <v>24</v>
      </c>
      <c r="C127" s="60" t="s">
        <v>1529</v>
      </c>
      <c r="D127" s="60" t="s">
        <v>167</v>
      </c>
      <c r="E127" s="60" t="s">
        <v>67</v>
      </c>
      <c r="F127" s="161"/>
      <c r="G127" s="58">
        <v>40273</v>
      </c>
      <c r="H127" s="20" t="s">
        <v>28</v>
      </c>
      <c r="I127" s="59" t="s">
        <v>931</v>
      </c>
      <c r="J127" s="121" t="s">
        <v>91</v>
      </c>
      <c r="K127" s="20">
        <v>8</v>
      </c>
      <c r="L127" s="210" t="s">
        <v>47</v>
      </c>
      <c r="M127" s="210">
        <v>0</v>
      </c>
      <c r="N127" s="210">
        <v>1</v>
      </c>
      <c r="O127" s="210">
        <v>4</v>
      </c>
      <c r="P127" s="105"/>
      <c r="Q127" s="99">
        <f t="shared" si="1"/>
        <v>5</v>
      </c>
      <c r="R127" s="108" t="s">
        <v>1958</v>
      </c>
      <c r="S127" s="142" t="s">
        <v>135</v>
      </c>
      <c r="T127" s="99" t="s">
        <v>32</v>
      </c>
      <c r="U127" s="121" t="s">
        <v>91</v>
      </c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5.75" customHeight="1">
      <c r="A128" s="99">
        <v>117</v>
      </c>
      <c r="B128" s="100" t="s">
        <v>24</v>
      </c>
      <c r="C128" s="60" t="s">
        <v>1557</v>
      </c>
      <c r="D128" s="60" t="s">
        <v>729</v>
      </c>
      <c r="E128" s="60" t="s">
        <v>1558</v>
      </c>
      <c r="F128" s="102"/>
      <c r="G128" s="122">
        <v>40331</v>
      </c>
      <c r="H128" s="20" t="s">
        <v>28</v>
      </c>
      <c r="I128" s="59" t="s">
        <v>931</v>
      </c>
      <c r="J128" s="142" t="s">
        <v>262</v>
      </c>
      <c r="K128" s="63">
        <v>8</v>
      </c>
      <c r="L128" s="210">
        <v>0</v>
      </c>
      <c r="M128" s="210">
        <v>0</v>
      </c>
      <c r="N128" s="210">
        <v>1</v>
      </c>
      <c r="O128" s="210">
        <v>4</v>
      </c>
      <c r="P128" s="105"/>
      <c r="Q128" s="99">
        <f t="shared" si="1"/>
        <v>5</v>
      </c>
      <c r="R128" s="108" t="s">
        <v>1958</v>
      </c>
      <c r="S128" s="60" t="s">
        <v>263</v>
      </c>
      <c r="T128" s="99" t="s">
        <v>32</v>
      </c>
      <c r="U128" s="142" t="s">
        <v>262</v>
      </c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5.75" customHeight="1">
      <c r="A129" s="99">
        <v>118</v>
      </c>
      <c r="B129" s="100" t="s">
        <v>24</v>
      </c>
      <c r="C129" s="106" t="s">
        <v>967</v>
      </c>
      <c r="D129" s="106" t="s">
        <v>968</v>
      </c>
      <c r="E129" s="106" t="s">
        <v>630</v>
      </c>
      <c r="F129" s="61"/>
      <c r="G129" s="107">
        <v>40256</v>
      </c>
      <c r="H129" s="20" t="s">
        <v>28</v>
      </c>
      <c r="I129" s="59" t="s">
        <v>931</v>
      </c>
      <c r="J129" s="142" t="s">
        <v>270</v>
      </c>
      <c r="K129" s="20">
        <v>8</v>
      </c>
      <c r="L129" s="210">
        <v>1</v>
      </c>
      <c r="M129" s="210">
        <v>1</v>
      </c>
      <c r="N129" s="210">
        <v>1</v>
      </c>
      <c r="O129" s="210">
        <v>1.5</v>
      </c>
      <c r="P129" s="102"/>
      <c r="Q129" s="99">
        <f t="shared" si="1"/>
        <v>4.5</v>
      </c>
      <c r="R129" s="108" t="s">
        <v>1958</v>
      </c>
      <c r="S129" s="115" t="s">
        <v>271</v>
      </c>
      <c r="T129" s="99" t="s">
        <v>32</v>
      </c>
      <c r="U129" s="142" t="s">
        <v>270</v>
      </c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5.75" customHeight="1">
      <c r="A130" s="99">
        <v>119</v>
      </c>
      <c r="B130" s="100" t="s">
        <v>24</v>
      </c>
      <c r="C130" s="166" t="s">
        <v>995</v>
      </c>
      <c r="D130" s="166" t="s">
        <v>996</v>
      </c>
      <c r="E130" s="166" t="s">
        <v>713</v>
      </c>
      <c r="F130" s="161"/>
      <c r="G130" s="124" t="s">
        <v>997</v>
      </c>
      <c r="H130" s="20" t="s">
        <v>28</v>
      </c>
      <c r="I130" s="59" t="s">
        <v>931</v>
      </c>
      <c r="J130" s="121" t="s">
        <v>785</v>
      </c>
      <c r="K130" s="20">
        <v>8</v>
      </c>
      <c r="L130" s="211">
        <v>3</v>
      </c>
      <c r="M130" s="211">
        <v>0</v>
      </c>
      <c r="N130" s="211">
        <v>0</v>
      </c>
      <c r="O130" s="211">
        <v>1.5</v>
      </c>
      <c r="P130" s="108"/>
      <c r="Q130" s="99">
        <f t="shared" si="1"/>
        <v>4.5</v>
      </c>
      <c r="R130" s="108" t="s">
        <v>1958</v>
      </c>
      <c r="S130" s="60" t="s">
        <v>786</v>
      </c>
      <c r="T130" s="99" t="s">
        <v>32</v>
      </c>
      <c r="U130" s="121" t="s">
        <v>785</v>
      </c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5.75" customHeight="1">
      <c r="A131" s="99">
        <v>120</v>
      </c>
      <c r="B131" s="100" t="s">
        <v>24</v>
      </c>
      <c r="C131" s="139" t="s">
        <v>280</v>
      </c>
      <c r="D131" s="139" t="s">
        <v>1069</v>
      </c>
      <c r="E131" s="139" t="s">
        <v>1070</v>
      </c>
      <c r="F131" s="61"/>
      <c r="G131" s="126">
        <v>40315</v>
      </c>
      <c r="H131" s="20" t="s">
        <v>28</v>
      </c>
      <c r="I131" s="59" t="s">
        <v>931</v>
      </c>
      <c r="J131" s="139" t="s">
        <v>68</v>
      </c>
      <c r="K131" s="20">
        <v>8</v>
      </c>
      <c r="L131" s="210" t="s">
        <v>58</v>
      </c>
      <c r="M131" s="210" t="s">
        <v>58</v>
      </c>
      <c r="N131" s="210">
        <v>0.5</v>
      </c>
      <c r="O131" s="210">
        <v>4</v>
      </c>
      <c r="P131" s="105"/>
      <c r="Q131" s="99">
        <f t="shared" si="1"/>
        <v>4.5</v>
      </c>
      <c r="R131" s="108" t="s">
        <v>1958</v>
      </c>
      <c r="S131" s="139" t="s">
        <v>1022</v>
      </c>
      <c r="T131" s="99" t="s">
        <v>32</v>
      </c>
      <c r="U131" s="139" t="s">
        <v>68</v>
      </c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5.75" customHeight="1">
      <c r="A132" s="99">
        <v>121</v>
      </c>
      <c r="B132" s="100" t="s">
        <v>24</v>
      </c>
      <c r="C132" s="133" t="s">
        <v>1129</v>
      </c>
      <c r="D132" s="133" t="s">
        <v>104</v>
      </c>
      <c r="E132" s="133" t="s">
        <v>105</v>
      </c>
      <c r="F132" s="102"/>
      <c r="G132" s="127">
        <v>40360</v>
      </c>
      <c r="H132" s="20" t="s">
        <v>28</v>
      </c>
      <c r="I132" s="59" t="s">
        <v>931</v>
      </c>
      <c r="J132" s="118" t="s">
        <v>41</v>
      </c>
      <c r="K132" s="20">
        <v>8</v>
      </c>
      <c r="L132" s="210">
        <v>2</v>
      </c>
      <c r="M132" s="210">
        <v>0</v>
      </c>
      <c r="N132" s="210">
        <v>1</v>
      </c>
      <c r="O132" s="210">
        <v>1.5</v>
      </c>
      <c r="P132" s="105"/>
      <c r="Q132" s="99">
        <f t="shared" si="1"/>
        <v>4.5</v>
      </c>
      <c r="R132" s="108" t="s">
        <v>1958</v>
      </c>
      <c r="S132" s="139" t="s">
        <v>42</v>
      </c>
      <c r="T132" s="99" t="s">
        <v>32</v>
      </c>
      <c r="U132" s="118" t="s">
        <v>41</v>
      </c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5.75" customHeight="1">
      <c r="A133" s="99">
        <v>122</v>
      </c>
      <c r="B133" s="100" t="s">
        <v>24</v>
      </c>
      <c r="C133" s="60" t="s">
        <v>1277</v>
      </c>
      <c r="D133" s="60" t="s">
        <v>1278</v>
      </c>
      <c r="E133" s="60" t="s">
        <v>1239</v>
      </c>
      <c r="F133" s="109"/>
      <c r="G133" s="62">
        <v>40382</v>
      </c>
      <c r="H133" s="20" t="s">
        <v>28</v>
      </c>
      <c r="I133" s="59" t="s">
        <v>931</v>
      </c>
      <c r="J133" s="162" t="s">
        <v>73</v>
      </c>
      <c r="K133" s="20">
        <v>8</v>
      </c>
      <c r="L133" s="211" t="s">
        <v>47</v>
      </c>
      <c r="M133" s="211" t="s">
        <v>47</v>
      </c>
      <c r="N133" s="211" t="s">
        <v>47</v>
      </c>
      <c r="O133" s="211">
        <v>4.5</v>
      </c>
      <c r="P133" s="108"/>
      <c r="Q133" s="99">
        <f t="shared" si="1"/>
        <v>4.5</v>
      </c>
      <c r="R133" s="108" t="s">
        <v>1958</v>
      </c>
      <c r="S133" s="162" t="s">
        <v>74</v>
      </c>
      <c r="T133" s="99" t="s">
        <v>32</v>
      </c>
      <c r="U133" s="162" t="s">
        <v>73</v>
      </c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5.75" customHeight="1">
      <c r="A134" s="99">
        <v>123</v>
      </c>
      <c r="B134" s="100" t="s">
        <v>24</v>
      </c>
      <c r="C134" s="60" t="s">
        <v>1352</v>
      </c>
      <c r="D134" s="60" t="s">
        <v>471</v>
      </c>
      <c r="E134" s="60" t="s">
        <v>434</v>
      </c>
      <c r="F134" s="102"/>
      <c r="G134" s="62">
        <v>40226</v>
      </c>
      <c r="H134" s="20" t="s">
        <v>28</v>
      </c>
      <c r="I134" s="59" t="s">
        <v>931</v>
      </c>
      <c r="J134" s="60" t="s">
        <v>1353</v>
      </c>
      <c r="K134" s="20">
        <v>8</v>
      </c>
      <c r="L134" s="210">
        <v>0</v>
      </c>
      <c r="M134" s="210" t="s">
        <v>47</v>
      </c>
      <c r="N134" s="210">
        <v>0.5</v>
      </c>
      <c r="O134" s="210">
        <v>4</v>
      </c>
      <c r="P134" s="105"/>
      <c r="Q134" s="99">
        <f t="shared" si="1"/>
        <v>4.5</v>
      </c>
      <c r="R134" s="108" t="s">
        <v>1958</v>
      </c>
      <c r="S134" s="60" t="s">
        <v>1354</v>
      </c>
      <c r="T134" s="99" t="s">
        <v>32</v>
      </c>
      <c r="U134" s="60" t="s">
        <v>1353</v>
      </c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5.75" customHeight="1">
      <c r="A135" s="99">
        <v>124</v>
      </c>
      <c r="B135" s="100" t="s">
        <v>24</v>
      </c>
      <c r="C135" s="103" t="s">
        <v>941</v>
      </c>
      <c r="D135" s="103" t="s">
        <v>44</v>
      </c>
      <c r="E135" s="103" t="s">
        <v>302</v>
      </c>
      <c r="F135" s="20"/>
      <c r="G135" s="106" t="s">
        <v>942</v>
      </c>
      <c r="H135" s="20" t="s">
        <v>28</v>
      </c>
      <c r="I135" s="59" t="s">
        <v>931</v>
      </c>
      <c r="J135" s="60" t="s">
        <v>627</v>
      </c>
      <c r="K135" s="20">
        <v>8</v>
      </c>
      <c r="L135" s="211">
        <v>2</v>
      </c>
      <c r="M135" s="211">
        <v>0</v>
      </c>
      <c r="N135" s="211">
        <v>0</v>
      </c>
      <c r="O135" s="211">
        <v>2</v>
      </c>
      <c r="P135" s="108"/>
      <c r="Q135" s="99">
        <f t="shared" si="1"/>
        <v>4</v>
      </c>
      <c r="R135" s="108" t="s">
        <v>1958</v>
      </c>
      <c r="S135" s="60" t="s">
        <v>943</v>
      </c>
      <c r="T135" s="99" t="s">
        <v>32</v>
      </c>
      <c r="U135" s="60" t="s">
        <v>627</v>
      </c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5.75" customHeight="1">
      <c r="A136" s="99">
        <v>125</v>
      </c>
      <c r="B136" s="100" t="s">
        <v>24</v>
      </c>
      <c r="C136" s="103" t="s">
        <v>1034</v>
      </c>
      <c r="D136" s="103" t="s">
        <v>1035</v>
      </c>
      <c r="E136" s="103" t="s">
        <v>1036</v>
      </c>
      <c r="F136" s="61"/>
      <c r="G136" s="128">
        <v>40190</v>
      </c>
      <c r="H136" s="20" t="s">
        <v>28</v>
      </c>
      <c r="I136" s="59" t="s">
        <v>931</v>
      </c>
      <c r="J136" s="57" t="s">
        <v>52</v>
      </c>
      <c r="K136" s="20">
        <v>8</v>
      </c>
      <c r="L136" s="210">
        <v>0</v>
      </c>
      <c r="M136" s="210">
        <v>0</v>
      </c>
      <c r="N136" s="210">
        <v>0</v>
      </c>
      <c r="O136" s="210">
        <v>4</v>
      </c>
      <c r="P136" s="51"/>
      <c r="Q136" s="99">
        <f t="shared" si="1"/>
        <v>4</v>
      </c>
      <c r="R136" s="108" t="s">
        <v>1958</v>
      </c>
      <c r="S136" s="142" t="s">
        <v>53</v>
      </c>
      <c r="T136" s="99" t="s">
        <v>32</v>
      </c>
      <c r="U136" s="57" t="s">
        <v>52</v>
      </c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5.75" customHeight="1">
      <c r="A137" s="99">
        <v>126</v>
      </c>
      <c r="B137" s="100" t="s">
        <v>24</v>
      </c>
      <c r="C137" s="101" t="s">
        <v>239</v>
      </c>
      <c r="D137" s="101" t="s">
        <v>657</v>
      </c>
      <c r="E137" s="166" t="s">
        <v>1044</v>
      </c>
      <c r="F137" s="63"/>
      <c r="G137" s="156">
        <v>40526</v>
      </c>
      <c r="H137" s="20" t="s">
        <v>28</v>
      </c>
      <c r="I137" s="59" t="s">
        <v>931</v>
      </c>
      <c r="J137" s="60" t="s">
        <v>1045</v>
      </c>
      <c r="K137" s="20">
        <v>8</v>
      </c>
      <c r="L137" s="211" t="s">
        <v>58</v>
      </c>
      <c r="M137" s="211" t="s">
        <v>58</v>
      </c>
      <c r="N137" s="211">
        <v>3</v>
      </c>
      <c r="O137" s="211">
        <v>1</v>
      </c>
      <c r="P137" s="108"/>
      <c r="Q137" s="99">
        <f t="shared" si="1"/>
        <v>4</v>
      </c>
      <c r="R137" s="108" t="s">
        <v>1958</v>
      </c>
      <c r="S137" s="60" t="s">
        <v>1046</v>
      </c>
      <c r="T137" s="99" t="s">
        <v>32</v>
      </c>
      <c r="U137" s="60" t="s">
        <v>1045</v>
      </c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5.75" customHeight="1">
      <c r="A138" s="99">
        <v>127</v>
      </c>
      <c r="B138" s="100" t="s">
        <v>24</v>
      </c>
      <c r="C138" s="106" t="s">
        <v>1050</v>
      </c>
      <c r="D138" s="106" t="s">
        <v>936</v>
      </c>
      <c r="E138" s="106" t="s">
        <v>1051</v>
      </c>
      <c r="F138" s="102"/>
      <c r="G138" s="107">
        <v>40342</v>
      </c>
      <c r="H138" s="20" t="s">
        <v>28</v>
      </c>
      <c r="I138" s="59" t="s">
        <v>931</v>
      </c>
      <c r="J138" s="60" t="s">
        <v>348</v>
      </c>
      <c r="K138" s="20">
        <v>8</v>
      </c>
      <c r="L138" s="210" t="s">
        <v>47</v>
      </c>
      <c r="M138" s="210" t="s">
        <v>47</v>
      </c>
      <c r="N138" s="210">
        <v>0</v>
      </c>
      <c r="O138" s="210">
        <v>4</v>
      </c>
      <c r="P138" s="61"/>
      <c r="Q138" s="99">
        <f t="shared" si="1"/>
        <v>4</v>
      </c>
      <c r="R138" s="108" t="s">
        <v>1958</v>
      </c>
      <c r="S138" s="60" t="s">
        <v>940</v>
      </c>
      <c r="T138" s="99" t="s">
        <v>32</v>
      </c>
      <c r="U138" s="60" t="s">
        <v>348</v>
      </c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5.75" customHeight="1">
      <c r="A139" s="99">
        <v>128</v>
      </c>
      <c r="B139" s="100" t="s">
        <v>24</v>
      </c>
      <c r="C139" s="142" t="s">
        <v>1110</v>
      </c>
      <c r="D139" s="142" t="s">
        <v>1111</v>
      </c>
      <c r="E139" s="142" t="s">
        <v>666</v>
      </c>
      <c r="F139" s="136"/>
      <c r="G139" s="62">
        <v>40200</v>
      </c>
      <c r="H139" s="20" t="s">
        <v>28</v>
      </c>
      <c r="I139" s="59" t="s">
        <v>931</v>
      </c>
      <c r="J139" s="60" t="s">
        <v>1112</v>
      </c>
      <c r="K139" s="20">
        <v>8</v>
      </c>
      <c r="L139" s="210">
        <v>0</v>
      </c>
      <c r="M139" s="210">
        <v>0</v>
      </c>
      <c r="N139" s="210">
        <v>0</v>
      </c>
      <c r="O139" s="210">
        <v>4</v>
      </c>
      <c r="P139" s="102"/>
      <c r="Q139" s="99">
        <f t="shared" si="1"/>
        <v>4</v>
      </c>
      <c r="R139" s="108" t="s">
        <v>1958</v>
      </c>
      <c r="S139" s="60" t="s">
        <v>319</v>
      </c>
      <c r="T139" s="99" t="s">
        <v>32</v>
      </c>
      <c r="U139" s="60" t="s">
        <v>1112</v>
      </c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5.75" customHeight="1">
      <c r="A140" s="99">
        <v>129</v>
      </c>
      <c r="B140" s="100" t="s">
        <v>24</v>
      </c>
      <c r="C140" s="162" t="s">
        <v>1114</v>
      </c>
      <c r="D140" s="162" t="s">
        <v>1115</v>
      </c>
      <c r="E140" s="162" t="s">
        <v>692</v>
      </c>
      <c r="F140" s="109"/>
      <c r="G140" s="58">
        <v>40332</v>
      </c>
      <c r="H140" s="20" t="s">
        <v>28</v>
      </c>
      <c r="I140" s="59" t="s">
        <v>931</v>
      </c>
      <c r="J140" s="142" t="s">
        <v>82</v>
      </c>
      <c r="K140" s="20">
        <v>8</v>
      </c>
      <c r="L140" s="211">
        <v>0</v>
      </c>
      <c r="M140" s="211">
        <v>0</v>
      </c>
      <c r="N140" s="211">
        <v>0</v>
      </c>
      <c r="O140" s="211">
        <v>4</v>
      </c>
      <c r="P140" s="108"/>
      <c r="Q140" s="99">
        <f t="shared" ref="Q140:Q203" si="2">SUM(L140:P140)</f>
        <v>4</v>
      </c>
      <c r="R140" s="108" t="s">
        <v>1958</v>
      </c>
      <c r="S140" s="162" t="s">
        <v>83</v>
      </c>
      <c r="T140" s="99" t="s">
        <v>32</v>
      </c>
      <c r="U140" s="142" t="s">
        <v>82</v>
      </c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5.75" customHeight="1">
      <c r="A141" s="99">
        <v>130</v>
      </c>
      <c r="B141" s="100" t="s">
        <v>24</v>
      </c>
      <c r="C141" s="142" t="s">
        <v>1127</v>
      </c>
      <c r="D141" s="142" t="s">
        <v>757</v>
      </c>
      <c r="E141" s="142" t="s">
        <v>105</v>
      </c>
      <c r="F141" s="102"/>
      <c r="G141" s="131">
        <v>40484</v>
      </c>
      <c r="H141" s="20" t="s">
        <v>28</v>
      </c>
      <c r="I141" s="59" t="s">
        <v>931</v>
      </c>
      <c r="J141" s="142" t="s">
        <v>215</v>
      </c>
      <c r="K141" s="20">
        <v>8</v>
      </c>
      <c r="L141" s="210">
        <v>0</v>
      </c>
      <c r="M141" s="210" t="s">
        <v>47</v>
      </c>
      <c r="N141" s="210">
        <v>4</v>
      </c>
      <c r="O141" s="210">
        <v>0</v>
      </c>
      <c r="P141" s="105"/>
      <c r="Q141" s="99">
        <f t="shared" si="2"/>
        <v>4</v>
      </c>
      <c r="R141" s="108" t="s">
        <v>1958</v>
      </c>
      <c r="S141" s="142" t="s">
        <v>1128</v>
      </c>
      <c r="T141" s="99" t="s">
        <v>32</v>
      </c>
      <c r="U141" s="142" t="s">
        <v>215</v>
      </c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5.75" customHeight="1">
      <c r="A142" s="99">
        <v>131</v>
      </c>
      <c r="B142" s="100" t="s">
        <v>24</v>
      </c>
      <c r="C142" s="139" t="s">
        <v>1148</v>
      </c>
      <c r="D142" s="139" t="s">
        <v>1149</v>
      </c>
      <c r="E142" s="139" t="s">
        <v>105</v>
      </c>
      <c r="F142" s="61"/>
      <c r="G142" s="138">
        <v>40252</v>
      </c>
      <c r="H142" s="20" t="s">
        <v>28</v>
      </c>
      <c r="I142" s="59" t="s">
        <v>931</v>
      </c>
      <c r="J142" s="142" t="s">
        <v>617</v>
      </c>
      <c r="K142" s="20">
        <v>8</v>
      </c>
      <c r="L142" s="211">
        <v>2</v>
      </c>
      <c r="M142" s="211">
        <v>1</v>
      </c>
      <c r="N142" s="211">
        <v>0</v>
      </c>
      <c r="O142" s="211">
        <v>1</v>
      </c>
      <c r="P142" s="108"/>
      <c r="Q142" s="99">
        <f t="shared" si="2"/>
        <v>4</v>
      </c>
      <c r="R142" s="108" t="s">
        <v>1958</v>
      </c>
      <c r="S142" s="139" t="s">
        <v>618</v>
      </c>
      <c r="T142" s="99" t="s">
        <v>32</v>
      </c>
      <c r="U142" s="142" t="s">
        <v>617</v>
      </c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5.75" customHeight="1">
      <c r="A143" s="99">
        <v>132</v>
      </c>
      <c r="B143" s="100" t="s">
        <v>24</v>
      </c>
      <c r="C143" s="142" t="s">
        <v>1174</v>
      </c>
      <c r="D143" s="142" t="s">
        <v>377</v>
      </c>
      <c r="E143" s="142" t="s">
        <v>746</v>
      </c>
      <c r="F143" s="63"/>
      <c r="G143" s="129">
        <v>40299</v>
      </c>
      <c r="H143" s="20" t="s">
        <v>28</v>
      </c>
      <c r="I143" s="59" t="s">
        <v>931</v>
      </c>
      <c r="J143" s="142" t="s">
        <v>627</v>
      </c>
      <c r="K143" s="20">
        <v>8</v>
      </c>
      <c r="L143" s="210">
        <v>0</v>
      </c>
      <c r="M143" s="210">
        <v>0</v>
      </c>
      <c r="N143" s="210">
        <v>2</v>
      </c>
      <c r="O143" s="210">
        <v>2</v>
      </c>
      <c r="P143" s="102"/>
      <c r="Q143" s="99">
        <f t="shared" si="2"/>
        <v>4</v>
      </c>
      <c r="R143" s="108" t="s">
        <v>1958</v>
      </c>
      <c r="S143" s="142" t="s">
        <v>943</v>
      </c>
      <c r="T143" s="99" t="s">
        <v>32</v>
      </c>
      <c r="U143" s="142" t="s">
        <v>627</v>
      </c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5.75" customHeight="1">
      <c r="A144" s="99">
        <v>133</v>
      </c>
      <c r="B144" s="100" t="s">
        <v>24</v>
      </c>
      <c r="C144" s="110" t="s">
        <v>1299</v>
      </c>
      <c r="D144" s="110" t="s">
        <v>147</v>
      </c>
      <c r="E144" s="110" t="s">
        <v>403</v>
      </c>
      <c r="F144" s="61"/>
      <c r="G144" s="156">
        <v>40239</v>
      </c>
      <c r="H144" s="20" t="s">
        <v>28</v>
      </c>
      <c r="I144" s="59" t="s">
        <v>931</v>
      </c>
      <c r="J144" s="60" t="s">
        <v>154</v>
      </c>
      <c r="K144" s="20">
        <v>8</v>
      </c>
      <c r="L144" s="210">
        <v>2</v>
      </c>
      <c r="M144" s="210" t="s">
        <v>58</v>
      </c>
      <c r="N144" s="210">
        <v>0</v>
      </c>
      <c r="O144" s="210">
        <v>2</v>
      </c>
      <c r="P144" s="105"/>
      <c r="Q144" s="99">
        <f t="shared" si="2"/>
        <v>4</v>
      </c>
      <c r="R144" s="108" t="s">
        <v>1958</v>
      </c>
      <c r="S144" s="60" t="s">
        <v>938</v>
      </c>
      <c r="T144" s="99" t="s">
        <v>32</v>
      </c>
      <c r="U144" s="60" t="s">
        <v>154</v>
      </c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5.75" customHeight="1">
      <c r="A145" s="99">
        <v>134</v>
      </c>
      <c r="B145" s="100" t="s">
        <v>24</v>
      </c>
      <c r="C145" s="166" t="s">
        <v>605</v>
      </c>
      <c r="D145" s="166" t="s">
        <v>1328</v>
      </c>
      <c r="E145" s="166" t="s">
        <v>27</v>
      </c>
      <c r="F145" s="61"/>
      <c r="G145" s="131">
        <v>40474</v>
      </c>
      <c r="H145" s="20" t="s">
        <v>28</v>
      </c>
      <c r="I145" s="59" t="s">
        <v>931</v>
      </c>
      <c r="J145" s="142" t="s">
        <v>215</v>
      </c>
      <c r="K145" s="20">
        <v>8</v>
      </c>
      <c r="L145" s="210">
        <v>0</v>
      </c>
      <c r="M145" s="210">
        <v>0</v>
      </c>
      <c r="N145" s="210">
        <v>2</v>
      </c>
      <c r="O145" s="210">
        <v>2</v>
      </c>
      <c r="P145" s="51"/>
      <c r="Q145" s="99">
        <f t="shared" si="2"/>
        <v>4</v>
      </c>
      <c r="R145" s="108" t="s">
        <v>1958</v>
      </c>
      <c r="S145" s="60" t="s">
        <v>1128</v>
      </c>
      <c r="T145" s="99" t="s">
        <v>32</v>
      </c>
      <c r="U145" s="142" t="s">
        <v>215</v>
      </c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5.75" customHeight="1">
      <c r="A146" s="99">
        <v>135</v>
      </c>
      <c r="B146" s="100" t="s">
        <v>24</v>
      </c>
      <c r="C146" s="60" t="s">
        <v>1428</v>
      </c>
      <c r="D146" s="60" t="s">
        <v>26</v>
      </c>
      <c r="E146" s="60" t="s">
        <v>1429</v>
      </c>
      <c r="F146" s="108"/>
      <c r="G146" s="58">
        <v>40219</v>
      </c>
      <c r="H146" s="20" t="s">
        <v>28</v>
      </c>
      <c r="I146" s="59" t="s">
        <v>931</v>
      </c>
      <c r="J146" s="121" t="s">
        <v>1053</v>
      </c>
      <c r="K146" s="20">
        <v>8</v>
      </c>
      <c r="L146" s="211">
        <v>1</v>
      </c>
      <c r="M146" s="211">
        <v>0</v>
      </c>
      <c r="N146" s="211">
        <v>0</v>
      </c>
      <c r="O146" s="211">
        <v>3</v>
      </c>
      <c r="P146" s="99"/>
      <c r="Q146" s="99">
        <f t="shared" si="2"/>
        <v>4</v>
      </c>
      <c r="R146" s="108" t="s">
        <v>1958</v>
      </c>
      <c r="S146" s="60" t="s">
        <v>830</v>
      </c>
      <c r="T146" s="99" t="s">
        <v>32</v>
      </c>
      <c r="U146" s="121" t="s">
        <v>1053</v>
      </c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5.75" customHeight="1">
      <c r="A147" s="99">
        <v>136</v>
      </c>
      <c r="B147" s="100" t="s">
        <v>24</v>
      </c>
      <c r="C147" s="142" t="s">
        <v>1442</v>
      </c>
      <c r="D147" s="142" t="s">
        <v>1443</v>
      </c>
      <c r="E147" s="142" t="s">
        <v>90</v>
      </c>
      <c r="F147" s="102"/>
      <c r="G147" s="62">
        <v>40186</v>
      </c>
      <c r="H147" s="20" t="s">
        <v>28</v>
      </c>
      <c r="I147" s="59" t="s">
        <v>931</v>
      </c>
      <c r="J147" s="162" t="s">
        <v>1444</v>
      </c>
      <c r="K147" s="20">
        <v>8</v>
      </c>
      <c r="L147" s="210">
        <v>4</v>
      </c>
      <c r="M147" s="210">
        <v>0</v>
      </c>
      <c r="N147" s="210" t="s">
        <v>58</v>
      </c>
      <c r="O147" s="210" t="s">
        <v>58</v>
      </c>
      <c r="P147" s="105"/>
      <c r="Q147" s="99">
        <f t="shared" si="2"/>
        <v>4</v>
      </c>
      <c r="R147" s="108" t="s">
        <v>1958</v>
      </c>
      <c r="S147" s="57" t="s">
        <v>1445</v>
      </c>
      <c r="T147" s="99" t="s">
        <v>32</v>
      </c>
      <c r="U147" s="162" t="s">
        <v>1444</v>
      </c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5.75" customHeight="1">
      <c r="A148" s="99">
        <v>137</v>
      </c>
      <c r="B148" s="100" t="s">
        <v>24</v>
      </c>
      <c r="C148" s="142" t="s">
        <v>1453</v>
      </c>
      <c r="D148" s="142" t="s">
        <v>732</v>
      </c>
      <c r="E148" s="142" t="s">
        <v>352</v>
      </c>
      <c r="F148" s="102"/>
      <c r="G148" s="62">
        <v>40414</v>
      </c>
      <c r="H148" s="20" t="s">
        <v>28</v>
      </c>
      <c r="I148" s="59" t="s">
        <v>931</v>
      </c>
      <c r="J148" s="162" t="s">
        <v>46</v>
      </c>
      <c r="K148" s="20">
        <v>8</v>
      </c>
      <c r="L148" s="210">
        <v>0</v>
      </c>
      <c r="M148" s="210">
        <v>2</v>
      </c>
      <c r="N148" s="210">
        <v>0.5</v>
      </c>
      <c r="O148" s="210">
        <v>1.5</v>
      </c>
      <c r="P148" s="105"/>
      <c r="Q148" s="99">
        <f t="shared" si="2"/>
        <v>4</v>
      </c>
      <c r="R148" s="108" t="s">
        <v>1958</v>
      </c>
      <c r="S148" s="139" t="s">
        <v>48</v>
      </c>
      <c r="T148" s="99" t="s">
        <v>32</v>
      </c>
      <c r="U148" s="162" t="s">
        <v>46</v>
      </c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5.75" customHeight="1">
      <c r="A149" s="99">
        <v>138</v>
      </c>
      <c r="B149" s="100" t="s">
        <v>24</v>
      </c>
      <c r="C149" s="142" t="s">
        <v>1473</v>
      </c>
      <c r="D149" s="142" t="s">
        <v>452</v>
      </c>
      <c r="E149" s="142" t="s">
        <v>1474</v>
      </c>
      <c r="F149" s="61"/>
      <c r="G149" s="58">
        <v>40427</v>
      </c>
      <c r="H149" s="20" t="s">
        <v>28</v>
      </c>
      <c r="I149" s="59" t="s">
        <v>931</v>
      </c>
      <c r="J149" s="60" t="s">
        <v>772</v>
      </c>
      <c r="K149" s="20">
        <v>8</v>
      </c>
      <c r="L149" s="210">
        <v>0</v>
      </c>
      <c r="M149" s="210">
        <v>0</v>
      </c>
      <c r="N149" s="210">
        <v>0</v>
      </c>
      <c r="O149" s="210">
        <v>4</v>
      </c>
      <c r="P149" s="51"/>
      <c r="Q149" s="99">
        <f t="shared" si="2"/>
        <v>4</v>
      </c>
      <c r="R149" s="108" t="s">
        <v>1958</v>
      </c>
      <c r="S149" s="60" t="s">
        <v>1106</v>
      </c>
      <c r="T149" s="99" t="s">
        <v>32</v>
      </c>
      <c r="U149" s="60" t="s">
        <v>772</v>
      </c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5.75" customHeight="1">
      <c r="A150" s="99">
        <v>139</v>
      </c>
      <c r="B150" s="100" t="s">
        <v>24</v>
      </c>
      <c r="C150" s="139" t="s">
        <v>1533</v>
      </c>
      <c r="D150" s="139" t="s">
        <v>1534</v>
      </c>
      <c r="E150" s="139" t="s">
        <v>675</v>
      </c>
      <c r="F150" s="102"/>
      <c r="G150" s="126" t="s">
        <v>1535</v>
      </c>
      <c r="H150" s="20" t="s">
        <v>28</v>
      </c>
      <c r="I150" s="59" t="s">
        <v>931</v>
      </c>
      <c r="J150" s="139" t="s">
        <v>68</v>
      </c>
      <c r="K150" s="20">
        <v>8</v>
      </c>
      <c r="L150" s="210">
        <v>1</v>
      </c>
      <c r="M150" s="210" t="s">
        <v>47</v>
      </c>
      <c r="N150" s="210">
        <v>1</v>
      </c>
      <c r="O150" s="210">
        <v>2</v>
      </c>
      <c r="P150" s="105"/>
      <c r="Q150" s="99">
        <f t="shared" si="2"/>
        <v>4</v>
      </c>
      <c r="R150" s="108" t="s">
        <v>1958</v>
      </c>
      <c r="S150" s="139" t="s">
        <v>1022</v>
      </c>
      <c r="T150" s="99" t="s">
        <v>32</v>
      </c>
      <c r="U150" s="139" t="s">
        <v>68</v>
      </c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5.75" customHeight="1">
      <c r="A151" s="99">
        <v>140</v>
      </c>
      <c r="B151" s="100" t="s">
        <v>24</v>
      </c>
      <c r="C151" s="142" t="s">
        <v>306</v>
      </c>
      <c r="D151" s="142" t="s">
        <v>307</v>
      </c>
      <c r="E151" s="142" t="s">
        <v>844</v>
      </c>
      <c r="F151" s="102"/>
      <c r="G151" s="156">
        <v>40436</v>
      </c>
      <c r="H151" s="20" t="s">
        <v>28</v>
      </c>
      <c r="I151" s="59" t="s">
        <v>931</v>
      </c>
      <c r="J151" s="162" t="s">
        <v>748</v>
      </c>
      <c r="K151" s="20">
        <v>8</v>
      </c>
      <c r="L151" s="210" t="s">
        <v>47</v>
      </c>
      <c r="M151" s="210" t="s">
        <v>47</v>
      </c>
      <c r="N151" s="210">
        <v>2</v>
      </c>
      <c r="O151" s="210">
        <v>1.5</v>
      </c>
      <c r="P151" s="105"/>
      <c r="Q151" s="99">
        <f t="shared" si="2"/>
        <v>3.5</v>
      </c>
      <c r="R151" s="108" t="s">
        <v>1958</v>
      </c>
      <c r="S151" s="162" t="s">
        <v>749</v>
      </c>
      <c r="T151" s="99" t="s">
        <v>32</v>
      </c>
      <c r="U151" s="162" t="s">
        <v>748</v>
      </c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5.75" customHeight="1">
      <c r="A152" s="99">
        <v>141</v>
      </c>
      <c r="B152" s="100" t="s">
        <v>24</v>
      </c>
      <c r="C152" s="140" t="s">
        <v>1175</v>
      </c>
      <c r="D152" s="162" t="s">
        <v>340</v>
      </c>
      <c r="E152" s="162" t="s">
        <v>1176</v>
      </c>
      <c r="F152" s="61"/>
      <c r="G152" s="130">
        <v>40191</v>
      </c>
      <c r="H152" s="20" t="s">
        <v>28</v>
      </c>
      <c r="I152" s="59" t="s">
        <v>931</v>
      </c>
      <c r="J152" s="142" t="s">
        <v>78</v>
      </c>
      <c r="K152" s="20">
        <v>8</v>
      </c>
      <c r="L152" s="210">
        <v>0</v>
      </c>
      <c r="M152" s="210" t="s">
        <v>58</v>
      </c>
      <c r="N152" s="210">
        <v>0</v>
      </c>
      <c r="O152" s="210">
        <v>3.5</v>
      </c>
      <c r="P152" s="102"/>
      <c r="Q152" s="99">
        <f t="shared" si="2"/>
        <v>3.5</v>
      </c>
      <c r="R152" s="108" t="s">
        <v>1958</v>
      </c>
      <c r="S152" s="60" t="s">
        <v>249</v>
      </c>
      <c r="T152" s="99" t="s">
        <v>32</v>
      </c>
      <c r="U152" s="142" t="s">
        <v>78</v>
      </c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5.75" customHeight="1">
      <c r="A153" s="99">
        <v>142</v>
      </c>
      <c r="B153" s="100" t="s">
        <v>24</v>
      </c>
      <c r="C153" s="60" t="s">
        <v>404</v>
      </c>
      <c r="D153" s="60" t="s">
        <v>396</v>
      </c>
      <c r="E153" s="60" t="s">
        <v>381</v>
      </c>
      <c r="F153" s="63"/>
      <c r="G153" s="62">
        <v>40400</v>
      </c>
      <c r="H153" s="20" t="s">
        <v>28</v>
      </c>
      <c r="I153" s="59" t="s">
        <v>931</v>
      </c>
      <c r="J153" s="162" t="s">
        <v>46</v>
      </c>
      <c r="K153" s="20">
        <v>8</v>
      </c>
      <c r="L153" s="211">
        <v>2</v>
      </c>
      <c r="M153" s="211">
        <v>0</v>
      </c>
      <c r="N153" s="211">
        <v>0</v>
      </c>
      <c r="O153" s="211">
        <v>1.5</v>
      </c>
      <c r="P153" s="99"/>
      <c r="Q153" s="99">
        <f t="shared" si="2"/>
        <v>3.5</v>
      </c>
      <c r="R153" s="108" t="s">
        <v>1958</v>
      </c>
      <c r="S153" s="60" t="s">
        <v>1177</v>
      </c>
      <c r="T153" s="99" t="s">
        <v>32</v>
      </c>
      <c r="U153" s="162" t="s">
        <v>46</v>
      </c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5.75" customHeight="1">
      <c r="A154" s="99">
        <v>143</v>
      </c>
      <c r="B154" s="100" t="s">
        <v>24</v>
      </c>
      <c r="C154" s="103" t="s">
        <v>1255</v>
      </c>
      <c r="D154" s="103" t="s">
        <v>611</v>
      </c>
      <c r="E154" s="103" t="s">
        <v>1256</v>
      </c>
      <c r="F154" s="136"/>
      <c r="G154" s="62">
        <v>40221</v>
      </c>
      <c r="H154" s="20" t="s">
        <v>28</v>
      </c>
      <c r="I154" s="59" t="s">
        <v>931</v>
      </c>
      <c r="J154" s="60" t="s">
        <v>538</v>
      </c>
      <c r="K154" s="20">
        <v>8</v>
      </c>
      <c r="L154" s="211">
        <v>2</v>
      </c>
      <c r="M154" s="211">
        <v>0</v>
      </c>
      <c r="N154" s="211">
        <v>0</v>
      </c>
      <c r="O154" s="211">
        <v>1.5</v>
      </c>
      <c r="P154" s="99"/>
      <c r="Q154" s="99">
        <f t="shared" si="2"/>
        <v>3.5</v>
      </c>
      <c r="R154" s="108" t="s">
        <v>1958</v>
      </c>
      <c r="S154" s="142" t="s">
        <v>539</v>
      </c>
      <c r="T154" s="99" t="s">
        <v>32</v>
      </c>
      <c r="U154" s="60" t="s">
        <v>538</v>
      </c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5.75" customHeight="1">
      <c r="A155" s="99">
        <v>144</v>
      </c>
      <c r="B155" s="100" t="s">
        <v>24</v>
      </c>
      <c r="C155" s="139" t="s">
        <v>1403</v>
      </c>
      <c r="D155" s="139" t="s">
        <v>340</v>
      </c>
      <c r="E155" s="139" t="s">
        <v>554</v>
      </c>
      <c r="F155" s="63"/>
      <c r="G155" s="138">
        <v>40349</v>
      </c>
      <c r="H155" s="20" t="s">
        <v>28</v>
      </c>
      <c r="I155" s="59" t="s">
        <v>931</v>
      </c>
      <c r="J155" s="118" t="s">
        <v>41</v>
      </c>
      <c r="K155" s="20">
        <v>8</v>
      </c>
      <c r="L155" s="210">
        <v>0</v>
      </c>
      <c r="M155" s="210" t="s">
        <v>58</v>
      </c>
      <c r="N155" s="210" t="s">
        <v>58</v>
      </c>
      <c r="O155" s="210">
        <v>3.5</v>
      </c>
      <c r="P155" s="102"/>
      <c r="Q155" s="99">
        <f t="shared" si="2"/>
        <v>3.5</v>
      </c>
      <c r="R155" s="108" t="s">
        <v>1958</v>
      </c>
      <c r="S155" s="139" t="s">
        <v>42</v>
      </c>
      <c r="T155" s="99" t="s">
        <v>32</v>
      </c>
      <c r="U155" s="118" t="s">
        <v>41</v>
      </c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5.75" customHeight="1">
      <c r="A156" s="99">
        <v>145</v>
      </c>
      <c r="B156" s="100" t="s">
        <v>24</v>
      </c>
      <c r="C156" s="142" t="s">
        <v>1452</v>
      </c>
      <c r="D156" s="142" t="s">
        <v>118</v>
      </c>
      <c r="E156" s="142" t="s">
        <v>27</v>
      </c>
      <c r="F156" s="61"/>
      <c r="G156" s="122">
        <v>40575</v>
      </c>
      <c r="H156" s="20" t="s">
        <v>28</v>
      </c>
      <c r="I156" s="59" t="s">
        <v>931</v>
      </c>
      <c r="J156" s="60" t="s">
        <v>30</v>
      </c>
      <c r="K156" s="20">
        <v>8</v>
      </c>
      <c r="L156" s="211">
        <v>0</v>
      </c>
      <c r="M156" s="211">
        <v>0</v>
      </c>
      <c r="N156" s="211">
        <v>0.5</v>
      </c>
      <c r="O156" s="211">
        <v>3</v>
      </c>
      <c r="P156" s="108"/>
      <c r="Q156" s="99">
        <f t="shared" si="2"/>
        <v>3.5</v>
      </c>
      <c r="R156" s="108" t="s">
        <v>1958</v>
      </c>
      <c r="S156" s="60" t="s">
        <v>31</v>
      </c>
      <c r="T156" s="99" t="s">
        <v>32</v>
      </c>
      <c r="U156" s="60" t="s">
        <v>30</v>
      </c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5.75" customHeight="1">
      <c r="A157" s="99">
        <v>146</v>
      </c>
      <c r="B157" s="100" t="s">
        <v>24</v>
      </c>
      <c r="C157" s="103" t="s">
        <v>1484</v>
      </c>
      <c r="D157" s="152" t="s">
        <v>1485</v>
      </c>
      <c r="E157" s="133" t="s">
        <v>1486</v>
      </c>
      <c r="F157" s="102"/>
      <c r="G157" s="153">
        <v>40424</v>
      </c>
      <c r="H157" s="20" t="s">
        <v>28</v>
      </c>
      <c r="I157" s="59" t="s">
        <v>931</v>
      </c>
      <c r="J157" s="103" t="s">
        <v>1487</v>
      </c>
      <c r="K157" s="20">
        <v>8</v>
      </c>
      <c r="L157" s="210">
        <v>1</v>
      </c>
      <c r="M157" s="210">
        <v>0</v>
      </c>
      <c r="N157" s="210">
        <v>1</v>
      </c>
      <c r="O157" s="210">
        <v>1.5</v>
      </c>
      <c r="P157" s="51"/>
      <c r="Q157" s="99">
        <f t="shared" si="2"/>
        <v>3.5</v>
      </c>
      <c r="R157" s="108" t="s">
        <v>1958</v>
      </c>
      <c r="S157" s="147" t="s">
        <v>1488</v>
      </c>
      <c r="T157" s="99" t="s">
        <v>32</v>
      </c>
      <c r="U157" s="103" t="s">
        <v>1489</v>
      </c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5.75" customHeight="1">
      <c r="A158" s="99">
        <v>147</v>
      </c>
      <c r="B158" s="100" t="s">
        <v>24</v>
      </c>
      <c r="C158" s="166" t="s">
        <v>1564</v>
      </c>
      <c r="D158" s="166" t="s">
        <v>1565</v>
      </c>
      <c r="E158" s="166" t="s">
        <v>1566</v>
      </c>
      <c r="F158" s="63"/>
      <c r="G158" s="122">
        <v>40239</v>
      </c>
      <c r="H158" s="20" t="s">
        <v>28</v>
      </c>
      <c r="I158" s="59" t="s">
        <v>931</v>
      </c>
      <c r="J158" s="142" t="s">
        <v>516</v>
      </c>
      <c r="K158" s="20">
        <v>8</v>
      </c>
      <c r="L158" s="211">
        <v>0</v>
      </c>
      <c r="M158" s="211" t="s">
        <v>47</v>
      </c>
      <c r="N158" s="211">
        <v>0</v>
      </c>
      <c r="O158" s="211">
        <v>3.5</v>
      </c>
      <c r="P158" s="108"/>
      <c r="Q158" s="99">
        <f t="shared" si="2"/>
        <v>3.5</v>
      </c>
      <c r="R158" s="108" t="s">
        <v>1958</v>
      </c>
      <c r="S158" s="60" t="s">
        <v>974</v>
      </c>
      <c r="T158" s="99" t="s">
        <v>32</v>
      </c>
      <c r="U158" s="142" t="s">
        <v>516</v>
      </c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.75" customHeight="1">
      <c r="A159" s="99">
        <v>148</v>
      </c>
      <c r="B159" s="100" t="s">
        <v>24</v>
      </c>
      <c r="C159" s="142" t="s">
        <v>1572</v>
      </c>
      <c r="D159" s="142" t="s">
        <v>499</v>
      </c>
      <c r="E159" s="142" t="s">
        <v>265</v>
      </c>
      <c r="F159" s="63"/>
      <c r="G159" s="111">
        <v>40198</v>
      </c>
      <c r="H159" s="20" t="s">
        <v>28</v>
      </c>
      <c r="I159" s="59" t="s">
        <v>931</v>
      </c>
      <c r="J159" s="57" t="s">
        <v>487</v>
      </c>
      <c r="K159" s="20">
        <v>8</v>
      </c>
      <c r="L159" s="210" t="s">
        <v>58</v>
      </c>
      <c r="M159" s="210" t="s">
        <v>58</v>
      </c>
      <c r="N159" s="210" t="s">
        <v>58</v>
      </c>
      <c r="O159" s="210">
        <v>3.5</v>
      </c>
      <c r="P159" s="61"/>
      <c r="Q159" s="99">
        <f t="shared" si="2"/>
        <v>3.5</v>
      </c>
      <c r="R159" s="108" t="s">
        <v>1958</v>
      </c>
      <c r="S159" s="60" t="s">
        <v>488</v>
      </c>
      <c r="T159" s="99" t="s">
        <v>32</v>
      </c>
      <c r="U159" s="57" t="s">
        <v>487</v>
      </c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.75" customHeight="1">
      <c r="A160" s="99">
        <v>149</v>
      </c>
      <c r="B160" s="100" t="s">
        <v>24</v>
      </c>
      <c r="C160" s="106" t="s">
        <v>98</v>
      </c>
      <c r="D160" s="106" t="s">
        <v>332</v>
      </c>
      <c r="E160" s="106" t="s">
        <v>578</v>
      </c>
      <c r="F160" s="61"/>
      <c r="G160" s="107">
        <v>40187</v>
      </c>
      <c r="H160" s="20" t="s">
        <v>28</v>
      </c>
      <c r="I160" s="59" t="s">
        <v>931</v>
      </c>
      <c r="J160" s="142" t="s">
        <v>348</v>
      </c>
      <c r="K160" s="20">
        <v>8</v>
      </c>
      <c r="L160" s="210">
        <v>0</v>
      </c>
      <c r="M160" s="210" t="s">
        <v>47</v>
      </c>
      <c r="N160" s="210">
        <v>1</v>
      </c>
      <c r="O160" s="210">
        <v>2</v>
      </c>
      <c r="P160" s="51"/>
      <c r="Q160" s="99">
        <f t="shared" si="2"/>
        <v>3</v>
      </c>
      <c r="R160" s="108" t="s">
        <v>1958</v>
      </c>
      <c r="S160" s="60" t="s">
        <v>940</v>
      </c>
      <c r="T160" s="99" t="s">
        <v>32</v>
      </c>
      <c r="U160" s="142" t="s">
        <v>348</v>
      </c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5.75" customHeight="1">
      <c r="A161" s="99">
        <v>150</v>
      </c>
      <c r="B161" s="100" t="s">
        <v>24</v>
      </c>
      <c r="C161" s="106" t="s">
        <v>975</v>
      </c>
      <c r="D161" s="106" t="s">
        <v>976</v>
      </c>
      <c r="E161" s="106" t="s">
        <v>865</v>
      </c>
      <c r="F161" s="102"/>
      <c r="G161" s="107">
        <v>40200</v>
      </c>
      <c r="H161" s="20" t="s">
        <v>28</v>
      </c>
      <c r="I161" s="59" t="s">
        <v>931</v>
      </c>
      <c r="J161" s="60" t="s">
        <v>270</v>
      </c>
      <c r="K161" s="20">
        <v>8</v>
      </c>
      <c r="L161" s="102">
        <v>0</v>
      </c>
      <c r="M161" s="102">
        <v>0</v>
      </c>
      <c r="N161" s="102">
        <v>1</v>
      </c>
      <c r="O161" s="102">
        <v>2</v>
      </c>
      <c r="P161" s="51"/>
      <c r="Q161" s="99">
        <f t="shared" si="2"/>
        <v>3</v>
      </c>
      <c r="R161" s="108" t="s">
        <v>1958</v>
      </c>
      <c r="S161" s="106" t="s">
        <v>977</v>
      </c>
      <c r="T161" s="99" t="s">
        <v>32</v>
      </c>
      <c r="U161" s="60" t="s">
        <v>270</v>
      </c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5.75" customHeight="1">
      <c r="A162" s="99">
        <v>151</v>
      </c>
      <c r="B162" s="100" t="s">
        <v>24</v>
      </c>
      <c r="C162" s="106" t="s">
        <v>978</v>
      </c>
      <c r="D162" s="106" t="s">
        <v>157</v>
      </c>
      <c r="E162" s="106" t="s">
        <v>979</v>
      </c>
      <c r="F162" s="112"/>
      <c r="G162" s="107">
        <v>40278</v>
      </c>
      <c r="H162" s="20" t="s">
        <v>28</v>
      </c>
      <c r="I162" s="59" t="s">
        <v>931</v>
      </c>
      <c r="J162" s="142" t="s">
        <v>348</v>
      </c>
      <c r="K162" s="20">
        <v>8</v>
      </c>
      <c r="L162" s="108">
        <v>2</v>
      </c>
      <c r="M162" s="108" t="s">
        <v>47</v>
      </c>
      <c r="N162" s="108">
        <v>0</v>
      </c>
      <c r="O162" s="108">
        <v>1</v>
      </c>
      <c r="P162" s="108"/>
      <c r="Q162" s="99">
        <f t="shared" si="2"/>
        <v>3</v>
      </c>
      <c r="R162" s="108" t="s">
        <v>1958</v>
      </c>
      <c r="S162" s="142" t="s">
        <v>940</v>
      </c>
      <c r="T162" s="99" t="s">
        <v>32</v>
      </c>
      <c r="U162" s="142" t="s">
        <v>348</v>
      </c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5.75" customHeight="1">
      <c r="A163" s="99">
        <v>152</v>
      </c>
      <c r="B163" s="100" t="s">
        <v>24</v>
      </c>
      <c r="C163" s="118" t="s">
        <v>990</v>
      </c>
      <c r="D163" s="118" t="s">
        <v>991</v>
      </c>
      <c r="E163" s="118" t="s">
        <v>45</v>
      </c>
      <c r="F163" s="102"/>
      <c r="G163" s="119">
        <v>40383</v>
      </c>
      <c r="H163" s="20" t="s">
        <v>28</v>
      </c>
      <c r="I163" s="59" t="s">
        <v>931</v>
      </c>
      <c r="J163" s="118" t="s">
        <v>41</v>
      </c>
      <c r="K163" s="20">
        <v>8</v>
      </c>
      <c r="L163" s="102" t="s">
        <v>47</v>
      </c>
      <c r="M163" s="102" t="s">
        <v>47</v>
      </c>
      <c r="N163" s="102">
        <v>0</v>
      </c>
      <c r="O163" s="102">
        <v>3</v>
      </c>
      <c r="P163" s="105"/>
      <c r="Q163" s="99">
        <f t="shared" si="2"/>
        <v>3</v>
      </c>
      <c r="R163" s="108" t="s">
        <v>1958</v>
      </c>
      <c r="S163" s="139" t="s">
        <v>42</v>
      </c>
      <c r="T163" s="99" t="s">
        <v>32</v>
      </c>
      <c r="U163" s="118" t="s">
        <v>41</v>
      </c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5.75" customHeight="1">
      <c r="A164" s="99">
        <v>153</v>
      </c>
      <c r="B164" s="100" t="s">
        <v>24</v>
      </c>
      <c r="C164" s="60" t="s">
        <v>1065</v>
      </c>
      <c r="D164" s="60" t="s">
        <v>210</v>
      </c>
      <c r="E164" s="60" t="s">
        <v>211</v>
      </c>
      <c r="F164" s="108"/>
      <c r="G164" s="107">
        <v>40427</v>
      </c>
      <c r="H164" s="20" t="s">
        <v>28</v>
      </c>
      <c r="I164" s="59" t="s">
        <v>931</v>
      </c>
      <c r="J164" s="106" t="s">
        <v>191</v>
      </c>
      <c r="K164" s="20">
        <v>8</v>
      </c>
      <c r="L164" s="102">
        <v>0</v>
      </c>
      <c r="M164" s="102" t="s">
        <v>47</v>
      </c>
      <c r="N164" s="102">
        <v>1</v>
      </c>
      <c r="O164" s="102">
        <v>2</v>
      </c>
      <c r="P164" s="102"/>
      <c r="Q164" s="99">
        <f t="shared" si="2"/>
        <v>3</v>
      </c>
      <c r="R164" s="108" t="s">
        <v>1958</v>
      </c>
      <c r="S164" s="106" t="s">
        <v>192</v>
      </c>
      <c r="T164" s="99" t="s">
        <v>32</v>
      </c>
      <c r="U164" s="106" t="s">
        <v>191</v>
      </c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5.75" customHeight="1">
      <c r="A165" s="99">
        <v>154</v>
      </c>
      <c r="B165" s="100" t="s">
        <v>24</v>
      </c>
      <c r="C165" s="139" t="s">
        <v>1145</v>
      </c>
      <c r="D165" s="139" t="s">
        <v>1146</v>
      </c>
      <c r="E165" s="139" t="s">
        <v>569</v>
      </c>
      <c r="F165" s="137"/>
      <c r="G165" s="126" t="s">
        <v>1147</v>
      </c>
      <c r="H165" s="20" t="s">
        <v>28</v>
      </c>
      <c r="I165" s="59" t="s">
        <v>931</v>
      </c>
      <c r="J165" s="139" t="s">
        <v>68</v>
      </c>
      <c r="K165" s="20">
        <v>8</v>
      </c>
      <c r="L165" s="102">
        <v>1</v>
      </c>
      <c r="M165" s="102">
        <v>0</v>
      </c>
      <c r="N165" s="102">
        <v>0</v>
      </c>
      <c r="O165" s="102">
        <v>2</v>
      </c>
      <c r="P165" s="102"/>
      <c r="Q165" s="99">
        <f t="shared" si="2"/>
        <v>3</v>
      </c>
      <c r="R165" s="108" t="s">
        <v>1958</v>
      </c>
      <c r="S165" s="120" t="s">
        <v>1022</v>
      </c>
      <c r="T165" s="99" t="s">
        <v>32</v>
      </c>
      <c r="U165" s="139" t="s">
        <v>68</v>
      </c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5.75" customHeight="1">
      <c r="A166" s="99">
        <v>155</v>
      </c>
      <c r="B166" s="100" t="s">
        <v>24</v>
      </c>
      <c r="C166" s="142" t="s">
        <v>1197</v>
      </c>
      <c r="D166" s="142" t="s">
        <v>816</v>
      </c>
      <c r="E166" s="57" t="s">
        <v>1198</v>
      </c>
      <c r="F166" s="102"/>
      <c r="G166" s="58">
        <v>40379</v>
      </c>
      <c r="H166" s="20" t="s">
        <v>28</v>
      </c>
      <c r="I166" s="59" t="s">
        <v>931</v>
      </c>
      <c r="J166" s="57" t="s">
        <v>370</v>
      </c>
      <c r="K166" s="20">
        <v>8</v>
      </c>
      <c r="L166" s="102">
        <v>0</v>
      </c>
      <c r="M166" s="102">
        <v>0</v>
      </c>
      <c r="N166" s="102">
        <v>1</v>
      </c>
      <c r="O166" s="102">
        <v>2</v>
      </c>
      <c r="P166" s="105"/>
      <c r="Q166" s="99">
        <f t="shared" si="2"/>
        <v>3</v>
      </c>
      <c r="R166" s="108" t="s">
        <v>1958</v>
      </c>
      <c r="S166" s="142" t="s">
        <v>371</v>
      </c>
      <c r="T166" s="99" t="s">
        <v>32</v>
      </c>
      <c r="U166" s="57" t="s">
        <v>370</v>
      </c>
      <c r="V166" s="5"/>
      <c r="W166" s="5"/>
      <c r="X166" s="5"/>
      <c r="Y166" s="5"/>
      <c r="Z166" s="5"/>
      <c r="AA166" s="1"/>
      <c r="AB166" s="1"/>
      <c r="AC166" s="1"/>
      <c r="AD166" s="1"/>
      <c r="AE166" s="1"/>
    </row>
    <row r="167" spans="1:31" ht="15.75" customHeight="1">
      <c r="A167" s="99">
        <v>156</v>
      </c>
      <c r="B167" s="100" t="s">
        <v>24</v>
      </c>
      <c r="C167" s="139" t="s">
        <v>1199</v>
      </c>
      <c r="D167" s="139" t="s">
        <v>1200</v>
      </c>
      <c r="E167" s="139" t="s">
        <v>114</v>
      </c>
      <c r="F167" s="61"/>
      <c r="G167" s="119">
        <v>40304</v>
      </c>
      <c r="H167" s="20" t="s">
        <v>28</v>
      </c>
      <c r="I167" s="59" t="s">
        <v>931</v>
      </c>
      <c r="J167" s="118" t="s">
        <v>41</v>
      </c>
      <c r="K167" s="20">
        <v>8</v>
      </c>
      <c r="L167" s="102">
        <v>2</v>
      </c>
      <c r="M167" s="102">
        <v>0</v>
      </c>
      <c r="N167" s="102" t="s">
        <v>58</v>
      </c>
      <c r="O167" s="102">
        <v>1</v>
      </c>
      <c r="P167" s="51"/>
      <c r="Q167" s="99">
        <f t="shared" si="2"/>
        <v>3</v>
      </c>
      <c r="R167" s="108" t="s">
        <v>1958</v>
      </c>
      <c r="S167" s="139" t="s">
        <v>42</v>
      </c>
      <c r="T167" s="99" t="s">
        <v>32</v>
      </c>
      <c r="U167" s="118" t="s">
        <v>41</v>
      </c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5.75" customHeight="1">
      <c r="A168" s="99">
        <v>157</v>
      </c>
      <c r="B168" s="100" t="s">
        <v>24</v>
      </c>
      <c r="C168" s="142" t="s">
        <v>1204</v>
      </c>
      <c r="D168" s="60" t="s">
        <v>430</v>
      </c>
      <c r="E168" s="60" t="s">
        <v>302</v>
      </c>
      <c r="F168" s="61"/>
      <c r="G168" s="58">
        <v>40530</v>
      </c>
      <c r="H168" s="20" t="s">
        <v>28</v>
      </c>
      <c r="I168" s="59" t="s">
        <v>931</v>
      </c>
      <c r="J168" s="121" t="s">
        <v>1053</v>
      </c>
      <c r="K168" s="20">
        <v>8</v>
      </c>
      <c r="L168" s="102">
        <v>0</v>
      </c>
      <c r="M168" s="102">
        <v>0</v>
      </c>
      <c r="N168" s="102">
        <v>1</v>
      </c>
      <c r="O168" s="102">
        <v>2</v>
      </c>
      <c r="P168" s="105"/>
      <c r="Q168" s="99">
        <f t="shared" si="2"/>
        <v>3</v>
      </c>
      <c r="R168" s="108" t="s">
        <v>1958</v>
      </c>
      <c r="S168" s="60" t="s">
        <v>830</v>
      </c>
      <c r="T168" s="99" t="s">
        <v>32</v>
      </c>
      <c r="U168" s="121" t="s">
        <v>1053</v>
      </c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5.75" customHeight="1">
      <c r="A169" s="99">
        <v>158</v>
      </c>
      <c r="B169" s="100" t="s">
        <v>24</v>
      </c>
      <c r="C169" s="162" t="s">
        <v>1251</v>
      </c>
      <c r="D169" s="162" t="s">
        <v>113</v>
      </c>
      <c r="E169" s="162" t="s">
        <v>381</v>
      </c>
      <c r="F169" s="61"/>
      <c r="G169" s="58">
        <v>45650</v>
      </c>
      <c r="H169" s="20" t="s">
        <v>28</v>
      </c>
      <c r="I169" s="59" t="s">
        <v>931</v>
      </c>
      <c r="J169" s="142" t="s">
        <v>82</v>
      </c>
      <c r="K169" s="20">
        <v>8</v>
      </c>
      <c r="L169" s="102">
        <v>0</v>
      </c>
      <c r="M169" s="102" t="s">
        <v>47</v>
      </c>
      <c r="N169" s="102">
        <v>1</v>
      </c>
      <c r="O169" s="102">
        <v>2</v>
      </c>
      <c r="P169" s="102"/>
      <c r="Q169" s="99">
        <f t="shared" si="2"/>
        <v>3</v>
      </c>
      <c r="R169" s="108" t="s">
        <v>1958</v>
      </c>
      <c r="S169" s="162" t="s">
        <v>179</v>
      </c>
      <c r="T169" s="99" t="s">
        <v>32</v>
      </c>
      <c r="U169" s="142" t="s">
        <v>82</v>
      </c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5.75" customHeight="1">
      <c r="A170" s="99">
        <v>159</v>
      </c>
      <c r="B170" s="100" t="s">
        <v>24</v>
      </c>
      <c r="C170" s="142" t="s">
        <v>1262</v>
      </c>
      <c r="D170" s="60" t="s">
        <v>1223</v>
      </c>
      <c r="E170" s="60" t="s">
        <v>1263</v>
      </c>
      <c r="F170" s="63"/>
      <c r="G170" s="62">
        <v>40461</v>
      </c>
      <c r="H170" s="20" t="s">
        <v>28</v>
      </c>
      <c r="I170" s="59" t="s">
        <v>931</v>
      </c>
      <c r="J170" s="60" t="s">
        <v>883</v>
      </c>
      <c r="K170" s="20">
        <v>8</v>
      </c>
      <c r="L170" s="102">
        <v>0</v>
      </c>
      <c r="M170" s="102">
        <v>0</v>
      </c>
      <c r="N170" s="102">
        <v>1</v>
      </c>
      <c r="O170" s="102">
        <v>2</v>
      </c>
      <c r="P170" s="102"/>
      <c r="Q170" s="99">
        <f t="shared" si="2"/>
        <v>3</v>
      </c>
      <c r="R170" s="108" t="s">
        <v>1958</v>
      </c>
      <c r="S170" s="60" t="s">
        <v>884</v>
      </c>
      <c r="T170" s="99" t="s">
        <v>32</v>
      </c>
      <c r="U170" s="60" t="s">
        <v>883</v>
      </c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5.75" customHeight="1">
      <c r="A171" s="99">
        <v>160</v>
      </c>
      <c r="B171" s="100" t="s">
        <v>24</v>
      </c>
      <c r="C171" s="110" t="s">
        <v>1303</v>
      </c>
      <c r="D171" s="110" t="s">
        <v>833</v>
      </c>
      <c r="E171" s="166" t="s">
        <v>1304</v>
      </c>
      <c r="F171" s="105"/>
      <c r="G171" s="156">
        <v>40261</v>
      </c>
      <c r="H171" s="20" t="s">
        <v>28</v>
      </c>
      <c r="I171" s="59" t="s">
        <v>931</v>
      </c>
      <c r="J171" s="142" t="s">
        <v>78</v>
      </c>
      <c r="K171" s="20">
        <v>8</v>
      </c>
      <c r="L171" s="102">
        <v>2</v>
      </c>
      <c r="M171" s="102">
        <v>0</v>
      </c>
      <c r="N171" s="102">
        <v>0</v>
      </c>
      <c r="O171" s="102">
        <v>1</v>
      </c>
      <c r="P171" s="51"/>
      <c r="Q171" s="99">
        <f t="shared" si="2"/>
        <v>3</v>
      </c>
      <c r="R171" s="108" t="s">
        <v>1958</v>
      </c>
      <c r="S171" s="106" t="s">
        <v>36</v>
      </c>
      <c r="T171" s="99" t="s">
        <v>32</v>
      </c>
      <c r="U171" s="142" t="s">
        <v>78</v>
      </c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5.75" customHeight="1">
      <c r="A172" s="99">
        <v>161</v>
      </c>
      <c r="B172" s="100" t="s">
        <v>24</v>
      </c>
      <c r="C172" s="142" t="s">
        <v>1309</v>
      </c>
      <c r="D172" s="142" t="s">
        <v>121</v>
      </c>
      <c r="E172" s="142" t="s">
        <v>914</v>
      </c>
      <c r="F172" s="161"/>
      <c r="G172" s="58">
        <v>40267</v>
      </c>
      <c r="H172" s="20" t="s">
        <v>28</v>
      </c>
      <c r="I172" s="59" t="s">
        <v>931</v>
      </c>
      <c r="J172" s="60" t="s">
        <v>627</v>
      </c>
      <c r="K172" s="20">
        <v>8</v>
      </c>
      <c r="L172" s="108">
        <v>1</v>
      </c>
      <c r="M172" s="108">
        <v>0</v>
      </c>
      <c r="N172" s="108">
        <v>1</v>
      </c>
      <c r="O172" s="108">
        <v>1</v>
      </c>
      <c r="P172" s="108"/>
      <c r="Q172" s="99">
        <f t="shared" si="2"/>
        <v>3</v>
      </c>
      <c r="R172" s="108" t="s">
        <v>1958</v>
      </c>
      <c r="S172" s="142" t="s">
        <v>943</v>
      </c>
      <c r="T172" s="99" t="s">
        <v>32</v>
      </c>
      <c r="U172" s="60" t="s">
        <v>627</v>
      </c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5.75" customHeight="1">
      <c r="A173" s="99">
        <v>162</v>
      </c>
      <c r="B173" s="100" t="s">
        <v>24</v>
      </c>
      <c r="C173" s="60" t="s">
        <v>612</v>
      </c>
      <c r="D173" s="60" t="s">
        <v>1340</v>
      </c>
      <c r="E173" s="60" t="s">
        <v>177</v>
      </c>
      <c r="F173" s="102"/>
      <c r="G173" s="62">
        <v>40476</v>
      </c>
      <c r="H173" s="20" t="s">
        <v>28</v>
      </c>
      <c r="I173" s="59" t="s">
        <v>931</v>
      </c>
      <c r="J173" s="57" t="s">
        <v>73</v>
      </c>
      <c r="K173" s="20">
        <v>8</v>
      </c>
      <c r="L173" s="102">
        <v>2</v>
      </c>
      <c r="M173" s="102" t="s">
        <v>47</v>
      </c>
      <c r="N173" s="102" t="s">
        <v>47</v>
      </c>
      <c r="O173" s="102">
        <v>1</v>
      </c>
      <c r="P173" s="105"/>
      <c r="Q173" s="99">
        <f t="shared" si="2"/>
        <v>3</v>
      </c>
      <c r="R173" s="108" t="s">
        <v>1958</v>
      </c>
      <c r="S173" s="162" t="s">
        <v>74</v>
      </c>
      <c r="T173" s="99" t="s">
        <v>32</v>
      </c>
      <c r="U173" s="57" t="s">
        <v>73</v>
      </c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5.75" customHeight="1">
      <c r="A174" s="99">
        <v>163</v>
      </c>
      <c r="B174" s="100" t="s">
        <v>24</v>
      </c>
      <c r="C174" s="60" t="s">
        <v>1370</v>
      </c>
      <c r="D174" s="60" t="s">
        <v>66</v>
      </c>
      <c r="E174" s="60" t="s">
        <v>274</v>
      </c>
      <c r="F174" s="102"/>
      <c r="G174" s="149">
        <v>40250</v>
      </c>
      <c r="H174" s="20" t="s">
        <v>28</v>
      </c>
      <c r="I174" s="59" t="s">
        <v>931</v>
      </c>
      <c r="J174" s="142" t="s">
        <v>707</v>
      </c>
      <c r="K174" s="20">
        <v>8</v>
      </c>
      <c r="L174" s="102">
        <v>0</v>
      </c>
      <c r="M174" s="102" t="s">
        <v>58</v>
      </c>
      <c r="N174" s="102">
        <v>0.5</v>
      </c>
      <c r="O174" s="102">
        <v>2.5</v>
      </c>
      <c r="P174" s="105"/>
      <c r="Q174" s="99">
        <f t="shared" si="2"/>
        <v>3</v>
      </c>
      <c r="R174" s="108" t="s">
        <v>1958</v>
      </c>
      <c r="S174" s="60" t="s">
        <v>1371</v>
      </c>
      <c r="T174" s="99" t="s">
        <v>32</v>
      </c>
      <c r="U174" s="142" t="s">
        <v>707</v>
      </c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5.75" customHeight="1">
      <c r="A175" s="99">
        <v>164</v>
      </c>
      <c r="B175" s="100" t="s">
        <v>24</v>
      </c>
      <c r="C175" s="60" t="s">
        <v>1411</v>
      </c>
      <c r="D175" s="60" t="s">
        <v>1190</v>
      </c>
      <c r="E175" s="60" t="s">
        <v>185</v>
      </c>
      <c r="F175" s="63"/>
      <c r="G175" s="58">
        <v>40197</v>
      </c>
      <c r="H175" s="20" t="s">
        <v>28</v>
      </c>
      <c r="I175" s="59" t="s">
        <v>931</v>
      </c>
      <c r="J175" s="60" t="s">
        <v>516</v>
      </c>
      <c r="K175" s="20">
        <v>8</v>
      </c>
      <c r="L175" s="108">
        <v>0</v>
      </c>
      <c r="M175" s="108">
        <v>0</v>
      </c>
      <c r="N175" s="108">
        <v>0</v>
      </c>
      <c r="O175" s="108">
        <v>3</v>
      </c>
      <c r="P175" s="132"/>
      <c r="Q175" s="99">
        <f t="shared" si="2"/>
        <v>3</v>
      </c>
      <c r="R175" s="108" t="s">
        <v>1958</v>
      </c>
      <c r="S175" s="60" t="s">
        <v>517</v>
      </c>
      <c r="T175" s="99" t="s">
        <v>32</v>
      </c>
      <c r="U175" s="60" t="s">
        <v>516</v>
      </c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5.75" customHeight="1">
      <c r="A176" s="99">
        <v>165</v>
      </c>
      <c r="B176" s="100" t="s">
        <v>24</v>
      </c>
      <c r="C176" s="142" t="s">
        <v>1414</v>
      </c>
      <c r="D176" s="142" t="s">
        <v>499</v>
      </c>
      <c r="E176" s="142" t="s">
        <v>449</v>
      </c>
      <c r="F176" s="102"/>
      <c r="G176" s="58">
        <v>40358</v>
      </c>
      <c r="H176" s="20" t="s">
        <v>28</v>
      </c>
      <c r="I176" s="59" t="s">
        <v>931</v>
      </c>
      <c r="J176" s="60" t="s">
        <v>1415</v>
      </c>
      <c r="K176" s="20">
        <v>8</v>
      </c>
      <c r="L176" s="108">
        <v>1</v>
      </c>
      <c r="M176" s="108" t="s">
        <v>47</v>
      </c>
      <c r="N176" s="108">
        <v>0</v>
      </c>
      <c r="O176" s="108">
        <v>2</v>
      </c>
      <c r="P176" s="99"/>
      <c r="Q176" s="99">
        <f t="shared" si="2"/>
        <v>3</v>
      </c>
      <c r="R176" s="108" t="s">
        <v>1958</v>
      </c>
      <c r="S176" s="60" t="s">
        <v>1416</v>
      </c>
      <c r="T176" s="99" t="s">
        <v>32</v>
      </c>
      <c r="U176" s="60" t="s">
        <v>1415</v>
      </c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5.75" customHeight="1">
      <c r="A177" s="99">
        <v>166</v>
      </c>
      <c r="B177" s="100" t="s">
        <v>24</v>
      </c>
      <c r="C177" s="142" t="s">
        <v>1436</v>
      </c>
      <c r="D177" s="142" t="s">
        <v>556</v>
      </c>
      <c r="E177" s="142" t="s">
        <v>1246</v>
      </c>
      <c r="F177" s="63"/>
      <c r="G177" s="62">
        <v>40456</v>
      </c>
      <c r="H177" s="20" t="s">
        <v>28</v>
      </c>
      <c r="I177" s="59" t="s">
        <v>931</v>
      </c>
      <c r="J177" s="162" t="s">
        <v>287</v>
      </c>
      <c r="K177" s="20">
        <v>8</v>
      </c>
      <c r="L177" s="108">
        <v>0</v>
      </c>
      <c r="M177" s="108">
        <v>0</v>
      </c>
      <c r="N177" s="108">
        <v>1</v>
      </c>
      <c r="O177" s="108">
        <v>2</v>
      </c>
      <c r="P177" s="108"/>
      <c r="Q177" s="99">
        <f t="shared" si="2"/>
        <v>3</v>
      </c>
      <c r="R177" s="108" t="s">
        <v>1958</v>
      </c>
      <c r="S177" s="60" t="s">
        <v>409</v>
      </c>
      <c r="T177" s="99" t="s">
        <v>32</v>
      </c>
      <c r="U177" s="162" t="s">
        <v>287</v>
      </c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5.75" customHeight="1">
      <c r="A178" s="99">
        <v>167</v>
      </c>
      <c r="B178" s="100" t="s">
        <v>24</v>
      </c>
      <c r="C178" s="142" t="s">
        <v>1574</v>
      </c>
      <c r="D178" s="142" t="s">
        <v>425</v>
      </c>
      <c r="E178" s="142" t="s">
        <v>423</v>
      </c>
      <c r="F178" s="109"/>
      <c r="G178" s="62">
        <v>40161</v>
      </c>
      <c r="H178" s="20" t="s">
        <v>28</v>
      </c>
      <c r="I178" s="59" t="s">
        <v>931</v>
      </c>
      <c r="J178" s="166" t="s">
        <v>115</v>
      </c>
      <c r="K178" s="20">
        <v>8</v>
      </c>
      <c r="L178" s="102">
        <v>0</v>
      </c>
      <c r="M178" s="102" t="s">
        <v>47</v>
      </c>
      <c r="N178" s="102">
        <v>1</v>
      </c>
      <c r="O178" s="102">
        <v>2</v>
      </c>
      <c r="P178" s="61"/>
      <c r="Q178" s="99">
        <f t="shared" si="2"/>
        <v>3</v>
      </c>
      <c r="R178" s="108" t="s">
        <v>1958</v>
      </c>
      <c r="S178" s="60" t="s">
        <v>116</v>
      </c>
      <c r="T178" s="99" t="s">
        <v>32</v>
      </c>
      <c r="U178" s="166" t="s">
        <v>115</v>
      </c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5.75" customHeight="1">
      <c r="A179" s="99">
        <v>168</v>
      </c>
      <c r="B179" s="100" t="s">
        <v>24</v>
      </c>
      <c r="C179" s="110" t="s">
        <v>951</v>
      </c>
      <c r="D179" s="60" t="s">
        <v>303</v>
      </c>
      <c r="E179" s="60" t="s">
        <v>341</v>
      </c>
      <c r="F179" s="61"/>
      <c r="G179" s="156">
        <v>40383</v>
      </c>
      <c r="H179" s="20" t="s">
        <v>28</v>
      </c>
      <c r="I179" s="59" t="s">
        <v>931</v>
      </c>
      <c r="J179" s="60" t="s">
        <v>867</v>
      </c>
      <c r="K179" s="20">
        <v>8</v>
      </c>
      <c r="L179" s="102">
        <v>0</v>
      </c>
      <c r="M179" s="102" t="s">
        <v>47</v>
      </c>
      <c r="N179" s="102">
        <v>1</v>
      </c>
      <c r="O179" s="102">
        <v>1.5</v>
      </c>
      <c r="P179" s="51"/>
      <c r="Q179" s="99">
        <f t="shared" si="2"/>
        <v>2.5</v>
      </c>
      <c r="R179" s="108" t="s">
        <v>1958</v>
      </c>
      <c r="S179" s="60" t="s">
        <v>868</v>
      </c>
      <c r="T179" s="99" t="s">
        <v>32</v>
      </c>
      <c r="U179" s="60" t="s">
        <v>867</v>
      </c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5.75" customHeight="1">
      <c r="A180" s="99">
        <v>169</v>
      </c>
      <c r="B180" s="100" t="s">
        <v>24</v>
      </c>
      <c r="C180" s="162" t="s">
        <v>985</v>
      </c>
      <c r="D180" s="162" t="s">
        <v>986</v>
      </c>
      <c r="E180" s="162" t="s">
        <v>987</v>
      </c>
      <c r="F180" s="63"/>
      <c r="G180" s="62">
        <v>40383</v>
      </c>
      <c r="H180" s="20" t="s">
        <v>28</v>
      </c>
      <c r="I180" s="59" t="s">
        <v>931</v>
      </c>
      <c r="J180" s="60" t="s">
        <v>78</v>
      </c>
      <c r="K180" s="20">
        <v>8</v>
      </c>
      <c r="L180" s="102">
        <v>0</v>
      </c>
      <c r="M180" s="102" t="s">
        <v>58</v>
      </c>
      <c r="N180" s="102">
        <v>1</v>
      </c>
      <c r="O180" s="102">
        <v>1.5</v>
      </c>
      <c r="P180" s="102"/>
      <c r="Q180" s="99">
        <f t="shared" si="2"/>
        <v>2.5</v>
      </c>
      <c r="R180" s="108" t="s">
        <v>1958</v>
      </c>
      <c r="S180" s="60" t="s">
        <v>249</v>
      </c>
      <c r="T180" s="99" t="s">
        <v>32</v>
      </c>
      <c r="U180" s="60" t="s">
        <v>78</v>
      </c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5.75" customHeight="1">
      <c r="A181" s="99">
        <v>170</v>
      </c>
      <c r="B181" s="100" t="s">
        <v>24</v>
      </c>
      <c r="C181" s="106" t="s">
        <v>998</v>
      </c>
      <c r="D181" s="60" t="s">
        <v>999</v>
      </c>
      <c r="E181" s="60" t="s">
        <v>1000</v>
      </c>
      <c r="F181" s="20"/>
      <c r="G181" s="156">
        <v>39996</v>
      </c>
      <c r="H181" s="20" t="s">
        <v>28</v>
      </c>
      <c r="I181" s="59" t="s">
        <v>931</v>
      </c>
      <c r="J181" s="162" t="s">
        <v>1001</v>
      </c>
      <c r="K181" s="20">
        <v>8</v>
      </c>
      <c r="L181" s="108" t="s">
        <v>58</v>
      </c>
      <c r="M181" s="108" t="s">
        <v>58</v>
      </c>
      <c r="N181" s="108" t="s">
        <v>58</v>
      </c>
      <c r="O181" s="108">
        <v>2.5</v>
      </c>
      <c r="P181" s="108"/>
      <c r="Q181" s="99">
        <f t="shared" si="2"/>
        <v>2.5</v>
      </c>
      <c r="R181" s="108" t="s">
        <v>1958</v>
      </c>
      <c r="S181" s="60" t="s">
        <v>391</v>
      </c>
      <c r="T181" s="99" t="s">
        <v>32</v>
      </c>
      <c r="U181" s="162" t="s">
        <v>1001</v>
      </c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5.75" customHeight="1">
      <c r="A182" s="99">
        <v>171</v>
      </c>
      <c r="B182" s="100" t="s">
        <v>24</v>
      </c>
      <c r="C182" s="60" t="s">
        <v>1050</v>
      </c>
      <c r="D182" s="60" t="s">
        <v>822</v>
      </c>
      <c r="E182" s="60" t="s">
        <v>295</v>
      </c>
      <c r="F182" s="61"/>
      <c r="G182" s="129">
        <v>40201</v>
      </c>
      <c r="H182" s="20" t="s">
        <v>28</v>
      </c>
      <c r="I182" s="59" t="s">
        <v>931</v>
      </c>
      <c r="J182" s="60" t="s">
        <v>516</v>
      </c>
      <c r="K182" s="20">
        <v>8</v>
      </c>
      <c r="L182" s="102">
        <v>0</v>
      </c>
      <c r="M182" s="102">
        <v>0</v>
      </c>
      <c r="N182" s="102">
        <v>1</v>
      </c>
      <c r="O182" s="102">
        <v>1.5</v>
      </c>
      <c r="P182" s="51"/>
      <c r="Q182" s="99">
        <f t="shared" si="2"/>
        <v>2.5</v>
      </c>
      <c r="R182" s="108" t="s">
        <v>1958</v>
      </c>
      <c r="S182" s="60" t="s">
        <v>974</v>
      </c>
      <c r="T182" s="99" t="s">
        <v>32</v>
      </c>
      <c r="U182" s="60" t="s">
        <v>516</v>
      </c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5.75" customHeight="1">
      <c r="A183" s="99">
        <v>172</v>
      </c>
      <c r="B183" s="100" t="s">
        <v>24</v>
      </c>
      <c r="C183" s="110" t="s">
        <v>1094</v>
      </c>
      <c r="D183" s="110" t="s">
        <v>755</v>
      </c>
      <c r="E183" s="110" t="s">
        <v>1095</v>
      </c>
      <c r="F183" s="61"/>
      <c r="G183" s="130">
        <v>40184</v>
      </c>
      <c r="H183" s="20" t="s">
        <v>28</v>
      </c>
      <c r="I183" s="59" t="s">
        <v>931</v>
      </c>
      <c r="J183" s="142" t="s">
        <v>78</v>
      </c>
      <c r="K183" s="20">
        <v>8</v>
      </c>
      <c r="L183" s="102">
        <v>1</v>
      </c>
      <c r="M183" s="102" t="s">
        <v>58</v>
      </c>
      <c r="N183" s="102">
        <v>0</v>
      </c>
      <c r="O183" s="102">
        <v>1.5</v>
      </c>
      <c r="P183" s="102"/>
      <c r="Q183" s="99">
        <f t="shared" si="2"/>
        <v>2.5</v>
      </c>
      <c r="R183" s="108" t="s">
        <v>1958</v>
      </c>
      <c r="S183" s="142" t="s">
        <v>249</v>
      </c>
      <c r="T183" s="99" t="s">
        <v>32</v>
      </c>
      <c r="U183" s="142" t="s">
        <v>78</v>
      </c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5.75" customHeight="1">
      <c r="A184" s="99">
        <v>173</v>
      </c>
      <c r="B184" s="100" t="s">
        <v>24</v>
      </c>
      <c r="C184" s="142" t="s">
        <v>1139</v>
      </c>
      <c r="D184" s="142" t="s">
        <v>657</v>
      </c>
      <c r="E184" s="142" t="s">
        <v>341</v>
      </c>
      <c r="F184" s="63"/>
      <c r="G184" s="129">
        <v>40403</v>
      </c>
      <c r="H184" s="20" t="s">
        <v>28</v>
      </c>
      <c r="I184" s="59" t="s">
        <v>931</v>
      </c>
      <c r="J184" s="60" t="s">
        <v>164</v>
      </c>
      <c r="K184" s="20">
        <v>8</v>
      </c>
      <c r="L184" s="108">
        <v>0</v>
      </c>
      <c r="M184" s="108" t="s">
        <v>47</v>
      </c>
      <c r="N184" s="108">
        <v>0</v>
      </c>
      <c r="O184" s="108">
        <v>2.5</v>
      </c>
      <c r="P184" s="108"/>
      <c r="Q184" s="99">
        <f t="shared" si="2"/>
        <v>2.5</v>
      </c>
      <c r="R184" s="108" t="s">
        <v>1958</v>
      </c>
      <c r="S184" s="60" t="s">
        <v>165</v>
      </c>
      <c r="T184" s="99" t="s">
        <v>32</v>
      </c>
      <c r="U184" s="60" t="s">
        <v>164</v>
      </c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5.75" customHeight="1">
      <c r="A185" s="99">
        <v>174</v>
      </c>
      <c r="B185" s="100" t="s">
        <v>24</v>
      </c>
      <c r="C185" s="133" t="s">
        <v>1140</v>
      </c>
      <c r="D185" s="133" t="s">
        <v>1141</v>
      </c>
      <c r="E185" s="133" t="s">
        <v>681</v>
      </c>
      <c r="F185" s="109"/>
      <c r="G185" s="126">
        <v>40294</v>
      </c>
      <c r="H185" s="20" t="s">
        <v>28</v>
      </c>
      <c r="I185" s="59" t="s">
        <v>931</v>
      </c>
      <c r="J185" s="139" t="s">
        <v>68</v>
      </c>
      <c r="K185" s="20">
        <v>8</v>
      </c>
      <c r="L185" s="102" t="s">
        <v>47</v>
      </c>
      <c r="M185" s="102" t="s">
        <v>47</v>
      </c>
      <c r="N185" s="102">
        <v>1.5</v>
      </c>
      <c r="O185" s="102">
        <v>1</v>
      </c>
      <c r="P185" s="61"/>
      <c r="Q185" s="99">
        <f t="shared" si="2"/>
        <v>2.5</v>
      </c>
      <c r="R185" s="108" t="s">
        <v>1958</v>
      </c>
      <c r="S185" s="139" t="s">
        <v>1022</v>
      </c>
      <c r="T185" s="99" t="s">
        <v>32</v>
      </c>
      <c r="U185" s="139" t="s">
        <v>68</v>
      </c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5.75" customHeight="1">
      <c r="A186" s="99">
        <v>175</v>
      </c>
      <c r="B186" s="100" t="s">
        <v>24</v>
      </c>
      <c r="C186" s="106" t="s">
        <v>1153</v>
      </c>
      <c r="D186" s="106" t="s">
        <v>253</v>
      </c>
      <c r="E186" s="106" t="s">
        <v>374</v>
      </c>
      <c r="F186" s="63"/>
      <c r="G186" s="107">
        <v>40568</v>
      </c>
      <c r="H186" s="20" t="s">
        <v>28</v>
      </c>
      <c r="I186" s="59" t="s">
        <v>931</v>
      </c>
      <c r="J186" s="142" t="s">
        <v>270</v>
      </c>
      <c r="K186" s="20">
        <v>8</v>
      </c>
      <c r="L186" s="102">
        <v>0</v>
      </c>
      <c r="M186" s="102">
        <v>0</v>
      </c>
      <c r="N186" s="102">
        <v>1</v>
      </c>
      <c r="O186" s="102">
        <v>1.5</v>
      </c>
      <c r="P186" s="102"/>
      <c r="Q186" s="99">
        <f t="shared" si="2"/>
        <v>2.5</v>
      </c>
      <c r="R186" s="108" t="s">
        <v>1958</v>
      </c>
      <c r="S186" s="115" t="s">
        <v>271</v>
      </c>
      <c r="T186" s="99" t="s">
        <v>32</v>
      </c>
      <c r="U186" s="142" t="s">
        <v>270</v>
      </c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5.75" customHeight="1">
      <c r="A187" s="99">
        <v>176</v>
      </c>
      <c r="B187" s="100" t="s">
        <v>24</v>
      </c>
      <c r="C187" s="142" t="s">
        <v>1201</v>
      </c>
      <c r="D187" s="142" t="s">
        <v>1202</v>
      </c>
      <c r="E187" s="142" t="s">
        <v>95</v>
      </c>
      <c r="F187" s="102"/>
      <c r="G187" s="58">
        <v>40352</v>
      </c>
      <c r="H187" s="20" t="s">
        <v>28</v>
      </c>
      <c r="I187" s="59" t="s">
        <v>931</v>
      </c>
      <c r="J187" s="60" t="s">
        <v>764</v>
      </c>
      <c r="K187" s="20">
        <v>8</v>
      </c>
      <c r="L187" s="102">
        <v>0</v>
      </c>
      <c r="M187" s="102" t="s">
        <v>47</v>
      </c>
      <c r="N187" s="102" t="s">
        <v>47</v>
      </c>
      <c r="O187" s="102">
        <v>2.5</v>
      </c>
      <c r="P187" s="61"/>
      <c r="Q187" s="99">
        <f t="shared" si="2"/>
        <v>2.5</v>
      </c>
      <c r="R187" s="108" t="s">
        <v>1958</v>
      </c>
      <c r="S187" s="60" t="s">
        <v>1203</v>
      </c>
      <c r="T187" s="99" t="s">
        <v>32</v>
      </c>
      <c r="U187" s="60" t="s">
        <v>764</v>
      </c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5.75" customHeight="1">
      <c r="A188" s="99">
        <v>177</v>
      </c>
      <c r="B188" s="100" t="s">
        <v>24</v>
      </c>
      <c r="C188" s="166" t="s">
        <v>1226</v>
      </c>
      <c r="D188" s="166" t="s">
        <v>1227</v>
      </c>
      <c r="E188" s="166" t="s">
        <v>856</v>
      </c>
      <c r="F188" s="61"/>
      <c r="G188" s="156">
        <v>40258</v>
      </c>
      <c r="H188" s="20" t="s">
        <v>28</v>
      </c>
      <c r="I188" s="59" t="s">
        <v>931</v>
      </c>
      <c r="J188" s="162" t="s">
        <v>287</v>
      </c>
      <c r="K188" s="20">
        <v>8</v>
      </c>
      <c r="L188" s="102">
        <v>0</v>
      </c>
      <c r="M188" s="102" t="s">
        <v>58</v>
      </c>
      <c r="N188" s="102">
        <v>1</v>
      </c>
      <c r="O188" s="102">
        <v>1.5</v>
      </c>
      <c r="P188" s="51"/>
      <c r="Q188" s="99">
        <f t="shared" si="2"/>
        <v>2.5</v>
      </c>
      <c r="R188" s="108" t="s">
        <v>1958</v>
      </c>
      <c r="S188" s="60" t="s">
        <v>546</v>
      </c>
      <c r="T188" s="99" t="s">
        <v>32</v>
      </c>
      <c r="U188" s="162" t="s">
        <v>287</v>
      </c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5.75" customHeight="1">
      <c r="A189" s="99">
        <v>178</v>
      </c>
      <c r="B189" s="100" t="s">
        <v>24</v>
      </c>
      <c r="C189" s="142" t="s">
        <v>1331</v>
      </c>
      <c r="D189" s="142" t="s">
        <v>1332</v>
      </c>
      <c r="E189" s="142" t="s">
        <v>265</v>
      </c>
      <c r="F189" s="102"/>
      <c r="G189" s="58">
        <v>40333</v>
      </c>
      <c r="H189" s="20" t="s">
        <v>28</v>
      </c>
      <c r="I189" s="59" t="s">
        <v>931</v>
      </c>
      <c r="J189" s="60" t="s">
        <v>878</v>
      </c>
      <c r="K189" s="20">
        <v>8</v>
      </c>
      <c r="L189" s="102" t="s">
        <v>47</v>
      </c>
      <c r="M189" s="102" t="s">
        <v>47</v>
      </c>
      <c r="N189" s="102">
        <v>0</v>
      </c>
      <c r="O189" s="102">
        <v>2.5</v>
      </c>
      <c r="P189" s="105"/>
      <c r="Q189" s="99">
        <f t="shared" si="2"/>
        <v>2.5</v>
      </c>
      <c r="R189" s="108" t="s">
        <v>1958</v>
      </c>
      <c r="S189" s="142" t="s">
        <v>879</v>
      </c>
      <c r="T189" s="99" t="s">
        <v>32</v>
      </c>
      <c r="U189" s="60" t="s">
        <v>878</v>
      </c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5.75" customHeight="1">
      <c r="A190" s="99">
        <v>179</v>
      </c>
      <c r="B190" s="100" t="s">
        <v>24</v>
      </c>
      <c r="C190" s="142" t="s">
        <v>1360</v>
      </c>
      <c r="D190" s="142" t="s">
        <v>1361</v>
      </c>
      <c r="E190" s="142" t="s">
        <v>480</v>
      </c>
      <c r="F190" s="61"/>
      <c r="G190" s="58">
        <v>40370</v>
      </c>
      <c r="H190" s="20" t="s">
        <v>28</v>
      </c>
      <c r="I190" s="59" t="s">
        <v>931</v>
      </c>
      <c r="J190" s="121" t="s">
        <v>1362</v>
      </c>
      <c r="K190" s="20">
        <v>8</v>
      </c>
      <c r="L190" s="102">
        <v>0</v>
      </c>
      <c r="M190" s="102" t="s">
        <v>58</v>
      </c>
      <c r="N190" s="102">
        <v>0.5</v>
      </c>
      <c r="O190" s="102">
        <v>2</v>
      </c>
      <c r="P190" s="105"/>
      <c r="Q190" s="99">
        <f t="shared" si="2"/>
        <v>2.5</v>
      </c>
      <c r="R190" s="108" t="s">
        <v>1958</v>
      </c>
      <c r="S190" s="142" t="s">
        <v>1363</v>
      </c>
      <c r="T190" s="99" t="s">
        <v>32</v>
      </c>
      <c r="U190" s="121" t="s">
        <v>1362</v>
      </c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5.75" customHeight="1">
      <c r="A191" s="99">
        <v>180</v>
      </c>
      <c r="B191" s="100" t="s">
        <v>24</v>
      </c>
      <c r="C191" s="166" t="s">
        <v>1381</v>
      </c>
      <c r="D191" s="166" t="s">
        <v>1220</v>
      </c>
      <c r="E191" s="166" t="s">
        <v>1382</v>
      </c>
      <c r="F191" s="112"/>
      <c r="G191" s="122">
        <v>40284</v>
      </c>
      <c r="H191" s="20" t="s">
        <v>28</v>
      </c>
      <c r="I191" s="59" t="s">
        <v>931</v>
      </c>
      <c r="J191" s="166" t="s">
        <v>224</v>
      </c>
      <c r="K191" s="20">
        <v>8</v>
      </c>
      <c r="L191" s="108" t="s">
        <v>58</v>
      </c>
      <c r="M191" s="108" t="s">
        <v>58</v>
      </c>
      <c r="N191" s="108">
        <v>0</v>
      </c>
      <c r="O191" s="108">
        <v>2.5</v>
      </c>
      <c r="P191" s="99"/>
      <c r="Q191" s="99">
        <f t="shared" si="2"/>
        <v>2.5</v>
      </c>
      <c r="R191" s="108" t="s">
        <v>1958</v>
      </c>
      <c r="S191" s="166" t="s">
        <v>225</v>
      </c>
      <c r="T191" s="99" t="s">
        <v>32</v>
      </c>
      <c r="U191" s="166" t="s">
        <v>224</v>
      </c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5.75" customHeight="1">
      <c r="A192" s="99">
        <v>181</v>
      </c>
      <c r="B192" s="100" t="s">
        <v>24</v>
      </c>
      <c r="C192" s="162" t="s">
        <v>1390</v>
      </c>
      <c r="D192" s="162" t="s">
        <v>55</v>
      </c>
      <c r="E192" s="162" t="s">
        <v>569</v>
      </c>
      <c r="F192" s="61"/>
      <c r="G192" s="58">
        <v>40445</v>
      </c>
      <c r="H192" s="20" t="s">
        <v>28</v>
      </c>
      <c r="I192" s="59" t="s">
        <v>931</v>
      </c>
      <c r="J192" s="60" t="s">
        <v>82</v>
      </c>
      <c r="K192" s="20">
        <v>8</v>
      </c>
      <c r="L192" s="102">
        <v>0</v>
      </c>
      <c r="M192" s="102" t="s">
        <v>58</v>
      </c>
      <c r="N192" s="102">
        <v>0</v>
      </c>
      <c r="O192" s="102">
        <v>2.5</v>
      </c>
      <c r="P192" s="51"/>
      <c r="Q192" s="99">
        <f t="shared" si="2"/>
        <v>2.5</v>
      </c>
      <c r="R192" s="108" t="s">
        <v>1958</v>
      </c>
      <c r="S192" s="162" t="s">
        <v>83</v>
      </c>
      <c r="T192" s="99" t="s">
        <v>32</v>
      </c>
      <c r="U192" s="60" t="s">
        <v>82</v>
      </c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5.75" customHeight="1">
      <c r="A193" s="99">
        <v>182</v>
      </c>
      <c r="B193" s="100" t="s">
        <v>24</v>
      </c>
      <c r="C193" s="162" t="s">
        <v>1406</v>
      </c>
      <c r="D193" s="162" t="s">
        <v>121</v>
      </c>
      <c r="E193" s="162" t="s">
        <v>352</v>
      </c>
      <c r="F193" s="61"/>
      <c r="G193" s="156">
        <v>40516</v>
      </c>
      <c r="H193" s="20" t="s">
        <v>28</v>
      </c>
      <c r="I193" s="59" t="s">
        <v>931</v>
      </c>
      <c r="J193" s="60" t="s">
        <v>35</v>
      </c>
      <c r="K193" s="20">
        <v>8</v>
      </c>
      <c r="L193" s="102" t="s">
        <v>58</v>
      </c>
      <c r="M193" s="102" t="s">
        <v>58</v>
      </c>
      <c r="N193" s="102">
        <v>1</v>
      </c>
      <c r="O193" s="102">
        <v>1.5</v>
      </c>
      <c r="P193" s="61"/>
      <c r="Q193" s="99">
        <f t="shared" si="2"/>
        <v>2.5</v>
      </c>
      <c r="R193" s="108" t="s">
        <v>1958</v>
      </c>
      <c r="S193" s="60" t="s">
        <v>249</v>
      </c>
      <c r="T193" s="99" t="s">
        <v>32</v>
      </c>
      <c r="U193" s="60" t="s">
        <v>35</v>
      </c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5.75" customHeight="1">
      <c r="A194" s="99">
        <v>183</v>
      </c>
      <c r="B194" s="100" t="s">
        <v>24</v>
      </c>
      <c r="C194" s="162" t="s">
        <v>1408</v>
      </c>
      <c r="D194" s="162" t="s">
        <v>80</v>
      </c>
      <c r="E194" s="162" t="s">
        <v>1044</v>
      </c>
      <c r="F194" s="135"/>
      <c r="G194" s="103" t="s">
        <v>1409</v>
      </c>
      <c r="H194" s="20" t="s">
        <v>28</v>
      </c>
      <c r="I194" s="59" t="s">
        <v>931</v>
      </c>
      <c r="J194" s="142" t="s">
        <v>78</v>
      </c>
      <c r="K194" s="20">
        <v>8</v>
      </c>
      <c r="L194" s="102" t="s">
        <v>58</v>
      </c>
      <c r="M194" s="102" t="s">
        <v>58</v>
      </c>
      <c r="N194" s="102">
        <v>1</v>
      </c>
      <c r="O194" s="102">
        <v>1.5</v>
      </c>
      <c r="P194" s="61"/>
      <c r="Q194" s="99">
        <f t="shared" si="2"/>
        <v>2.5</v>
      </c>
      <c r="R194" s="108" t="s">
        <v>1958</v>
      </c>
      <c r="S194" s="142" t="s">
        <v>249</v>
      </c>
      <c r="T194" s="99" t="s">
        <v>32</v>
      </c>
      <c r="U194" s="142" t="s">
        <v>78</v>
      </c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5.75" customHeight="1">
      <c r="A195" s="99">
        <v>184</v>
      </c>
      <c r="B195" s="100" t="s">
        <v>24</v>
      </c>
      <c r="C195" s="142" t="s">
        <v>1438</v>
      </c>
      <c r="D195" s="142" t="s">
        <v>1439</v>
      </c>
      <c r="E195" s="142" t="s">
        <v>1235</v>
      </c>
      <c r="F195" s="102"/>
      <c r="G195" s="62">
        <v>40318</v>
      </c>
      <c r="H195" s="20" t="s">
        <v>28</v>
      </c>
      <c r="I195" s="59" t="s">
        <v>931</v>
      </c>
      <c r="J195" s="162" t="s">
        <v>46</v>
      </c>
      <c r="K195" s="20">
        <v>8</v>
      </c>
      <c r="L195" s="102" t="s">
        <v>47</v>
      </c>
      <c r="M195" s="102" t="s">
        <v>47</v>
      </c>
      <c r="N195" s="102">
        <v>0.5</v>
      </c>
      <c r="O195" s="102">
        <v>2</v>
      </c>
      <c r="P195" s="105"/>
      <c r="Q195" s="99">
        <f t="shared" si="2"/>
        <v>2.5</v>
      </c>
      <c r="R195" s="108" t="s">
        <v>1958</v>
      </c>
      <c r="S195" s="139" t="s">
        <v>48</v>
      </c>
      <c r="T195" s="99" t="s">
        <v>32</v>
      </c>
      <c r="U195" s="162" t="s">
        <v>46</v>
      </c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5.75" customHeight="1">
      <c r="A196" s="99">
        <v>185</v>
      </c>
      <c r="B196" s="100" t="s">
        <v>24</v>
      </c>
      <c r="C196" s="162" t="s">
        <v>838</v>
      </c>
      <c r="D196" s="162" t="s">
        <v>1466</v>
      </c>
      <c r="E196" s="162" t="s">
        <v>1519</v>
      </c>
      <c r="F196" s="102"/>
      <c r="G196" s="62">
        <v>40447</v>
      </c>
      <c r="H196" s="20" t="s">
        <v>28</v>
      </c>
      <c r="I196" s="59" t="s">
        <v>931</v>
      </c>
      <c r="J196" s="142" t="s">
        <v>154</v>
      </c>
      <c r="K196" s="20">
        <v>8</v>
      </c>
      <c r="L196" s="102">
        <v>0</v>
      </c>
      <c r="M196" s="102">
        <v>0</v>
      </c>
      <c r="N196" s="102">
        <v>1</v>
      </c>
      <c r="O196" s="102">
        <v>1.5</v>
      </c>
      <c r="P196" s="51"/>
      <c r="Q196" s="99">
        <f t="shared" si="2"/>
        <v>2.5</v>
      </c>
      <c r="R196" s="108" t="s">
        <v>1958</v>
      </c>
      <c r="S196" s="60" t="s">
        <v>938</v>
      </c>
      <c r="T196" s="99" t="s">
        <v>32</v>
      </c>
      <c r="U196" s="142" t="s">
        <v>154</v>
      </c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5.75" customHeight="1">
      <c r="A197" s="99">
        <v>186</v>
      </c>
      <c r="B197" s="100" t="s">
        <v>24</v>
      </c>
      <c r="C197" s="106" t="s">
        <v>1520</v>
      </c>
      <c r="D197" s="106" t="s">
        <v>176</v>
      </c>
      <c r="E197" s="106" t="s">
        <v>177</v>
      </c>
      <c r="F197" s="61"/>
      <c r="G197" s="128">
        <v>40369</v>
      </c>
      <c r="H197" s="20" t="s">
        <v>28</v>
      </c>
      <c r="I197" s="59" t="s">
        <v>931</v>
      </c>
      <c r="J197" s="120" t="s">
        <v>1521</v>
      </c>
      <c r="K197" s="20">
        <v>8</v>
      </c>
      <c r="L197" s="102">
        <v>0</v>
      </c>
      <c r="M197" s="102" t="s">
        <v>47</v>
      </c>
      <c r="N197" s="102">
        <v>0.5</v>
      </c>
      <c r="O197" s="102">
        <v>2</v>
      </c>
      <c r="P197" s="51"/>
      <c r="Q197" s="99">
        <f t="shared" si="2"/>
        <v>2.5</v>
      </c>
      <c r="R197" s="108" t="s">
        <v>1958</v>
      </c>
      <c r="S197" s="106" t="s">
        <v>1522</v>
      </c>
      <c r="T197" s="99" t="s">
        <v>32</v>
      </c>
      <c r="U197" s="120" t="s">
        <v>1521</v>
      </c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5.75" customHeight="1">
      <c r="A198" s="99">
        <v>187</v>
      </c>
      <c r="B198" s="100" t="s">
        <v>24</v>
      </c>
      <c r="C198" s="121" t="s">
        <v>1523</v>
      </c>
      <c r="D198" s="121" t="s">
        <v>1524</v>
      </c>
      <c r="E198" s="121" t="s">
        <v>1525</v>
      </c>
      <c r="F198" s="61"/>
      <c r="G198" s="151">
        <v>40538</v>
      </c>
      <c r="H198" s="20" t="s">
        <v>28</v>
      </c>
      <c r="I198" s="59" t="s">
        <v>931</v>
      </c>
      <c r="J198" s="121" t="s">
        <v>813</v>
      </c>
      <c r="K198" s="20">
        <v>8</v>
      </c>
      <c r="L198" s="102" t="s">
        <v>58</v>
      </c>
      <c r="M198" s="102">
        <v>0</v>
      </c>
      <c r="N198" s="102">
        <v>0</v>
      </c>
      <c r="O198" s="102">
        <v>2.5</v>
      </c>
      <c r="P198" s="51"/>
      <c r="Q198" s="99">
        <f t="shared" si="2"/>
        <v>2.5</v>
      </c>
      <c r="R198" s="108" t="s">
        <v>1958</v>
      </c>
      <c r="S198" s="60" t="s">
        <v>814</v>
      </c>
      <c r="T198" s="99" t="s">
        <v>32</v>
      </c>
      <c r="U198" s="121" t="s">
        <v>813</v>
      </c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5.75" customHeight="1">
      <c r="A199" s="99">
        <v>188</v>
      </c>
      <c r="B199" s="100" t="s">
        <v>24</v>
      </c>
      <c r="C199" s="139" t="s">
        <v>875</v>
      </c>
      <c r="D199" s="139" t="s">
        <v>197</v>
      </c>
      <c r="E199" s="139" t="s">
        <v>211</v>
      </c>
      <c r="F199" s="63"/>
      <c r="G199" s="138">
        <v>40507</v>
      </c>
      <c r="H199" s="20" t="s">
        <v>28</v>
      </c>
      <c r="I199" s="59" t="s">
        <v>931</v>
      </c>
      <c r="J199" s="139" t="s">
        <v>1335</v>
      </c>
      <c r="K199" s="20">
        <v>8</v>
      </c>
      <c r="L199" s="102">
        <v>0</v>
      </c>
      <c r="M199" s="102">
        <v>0</v>
      </c>
      <c r="N199" s="102">
        <v>2</v>
      </c>
      <c r="O199" s="102">
        <v>0.5</v>
      </c>
      <c r="P199" s="61"/>
      <c r="Q199" s="99">
        <f t="shared" si="2"/>
        <v>2.5</v>
      </c>
      <c r="R199" s="108" t="s">
        <v>1958</v>
      </c>
      <c r="S199" s="139" t="s">
        <v>1336</v>
      </c>
      <c r="T199" s="99" t="s">
        <v>32</v>
      </c>
      <c r="U199" s="139" t="s">
        <v>1335</v>
      </c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5.75" customHeight="1">
      <c r="A200" s="99">
        <v>189</v>
      </c>
      <c r="B200" s="100" t="s">
        <v>24</v>
      </c>
      <c r="C200" s="142" t="s">
        <v>957</v>
      </c>
      <c r="D200" s="142" t="s">
        <v>273</v>
      </c>
      <c r="E200" s="142" t="s">
        <v>214</v>
      </c>
      <c r="F200" s="102"/>
      <c r="G200" s="62">
        <v>40194</v>
      </c>
      <c r="H200" s="20" t="s">
        <v>28</v>
      </c>
      <c r="I200" s="59" t="s">
        <v>931</v>
      </c>
      <c r="J200" s="142" t="s">
        <v>883</v>
      </c>
      <c r="K200" s="20">
        <v>8</v>
      </c>
      <c r="L200" s="102">
        <v>0</v>
      </c>
      <c r="M200" s="102" t="s">
        <v>58</v>
      </c>
      <c r="N200" s="102">
        <v>0</v>
      </c>
      <c r="O200" s="102">
        <v>2</v>
      </c>
      <c r="P200" s="51"/>
      <c r="Q200" s="99">
        <f t="shared" si="2"/>
        <v>2</v>
      </c>
      <c r="R200" s="108" t="s">
        <v>1958</v>
      </c>
      <c r="S200" s="60" t="s">
        <v>884</v>
      </c>
      <c r="T200" s="99" t="s">
        <v>32</v>
      </c>
      <c r="U200" s="142" t="s">
        <v>883</v>
      </c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5.75" customHeight="1">
      <c r="A201" s="99">
        <v>190</v>
      </c>
      <c r="B201" s="100" t="s">
        <v>24</v>
      </c>
      <c r="C201" s="166" t="s">
        <v>993</v>
      </c>
      <c r="D201" s="166" t="s">
        <v>994</v>
      </c>
      <c r="E201" s="166" t="s">
        <v>509</v>
      </c>
      <c r="F201" s="61"/>
      <c r="G201" s="122">
        <v>40492</v>
      </c>
      <c r="H201" s="20" t="s">
        <v>28</v>
      </c>
      <c r="I201" s="59" t="s">
        <v>931</v>
      </c>
      <c r="J201" s="139" t="s">
        <v>932</v>
      </c>
      <c r="K201" s="20">
        <v>8</v>
      </c>
      <c r="L201" s="102">
        <v>0</v>
      </c>
      <c r="M201" s="102" t="s">
        <v>47</v>
      </c>
      <c r="N201" s="102">
        <v>0</v>
      </c>
      <c r="O201" s="102">
        <v>2</v>
      </c>
      <c r="P201" s="51"/>
      <c r="Q201" s="99">
        <f t="shared" si="2"/>
        <v>2</v>
      </c>
      <c r="R201" s="108" t="s">
        <v>1958</v>
      </c>
      <c r="S201" s="103" t="s">
        <v>933</v>
      </c>
      <c r="T201" s="99" t="s">
        <v>32</v>
      </c>
      <c r="U201" s="139" t="s">
        <v>932</v>
      </c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5.75" customHeight="1">
      <c r="A202" s="99">
        <v>191</v>
      </c>
      <c r="B202" s="100" t="s">
        <v>24</v>
      </c>
      <c r="C202" s="166" t="s">
        <v>1010</v>
      </c>
      <c r="D202" s="166" t="s">
        <v>1011</v>
      </c>
      <c r="E202" s="166" t="s">
        <v>129</v>
      </c>
      <c r="F202" s="109"/>
      <c r="G202" s="122" t="s">
        <v>1012</v>
      </c>
      <c r="H202" s="20" t="s">
        <v>28</v>
      </c>
      <c r="I202" s="59" t="s">
        <v>931</v>
      </c>
      <c r="J202" s="121" t="s">
        <v>785</v>
      </c>
      <c r="K202" s="20">
        <v>8</v>
      </c>
      <c r="L202" s="102">
        <v>0</v>
      </c>
      <c r="M202" s="102">
        <v>0</v>
      </c>
      <c r="N202" s="102">
        <v>1</v>
      </c>
      <c r="O202" s="102">
        <v>1</v>
      </c>
      <c r="P202" s="105"/>
      <c r="Q202" s="99">
        <f t="shared" si="2"/>
        <v>2</v>
      </c>
      <c r="R202" s="108" t="s">
        <v>1958</v>
      </c>
      <c r="S202" s="142" t="s">
        <v>786</v>
      </c>
      <c r="T202" s="99" t="s">
        <v>32</v>
      </c>
      <c r="U202" s="121" t="s">
        <v>785</v>
      </c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5.75" customHeight="1">
      <c r="A203" s="99">
        <v>192</v>
      </c>
      <c r="B203" s="100" t="s">
        <v>24</v>
      </c>
      <c r="C203" s="106" t="s">
        <v>1062</v>
      </c>
      <c r="D203" s="106" t="s">
        <v>1063</v>
      </c>
      <c r="E203" s="106" t="s">
        <v>1041</v>
      </c>
      <c r="F203" s="108"/>
      <c r="G203" s="107">
        <v>40208</v>
      </c>
      <c r="H203" s="20" t="s">
        <v>28</v>
      </c>
      <c r="I203" s="59" t="s">
        <v>931</v>
      </c>
      <c r="J203" s="60" t="s">
        <v>348</v>
      </c>
      <c r="K203" s="20">
        <v>8</v>
      </c>
      <c r="L203" s="102" t="s">
        <v>58</v>
      </c>
      <c r="M203" s="102" t="s">
        <v>58</v>
      </c>
      <c r="N203" s="102" t="s">
        <v>58</v>
      </c>
      <c r="O203" s="102">
        <v>2</v>
      </c>
      <c r="P203" s="102"/>
      <c r="Q203" s="99">
        <f t="shared" si="2"/>
        <v>2</v>
      </c>
      <c r="R203" s="108" t="s">
        <v>1958</v>
      </c>
      <c r="S203" s="60" t="s">
        <v>940</v>
      </c>
      <c r="T203" s="99" t="s">
        <v>32</v>
      </c>
      <c r="U203" s="60" t="s">
        <v>348</v>
      </c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5.75" customHeight="1">
      <c r="A204" s="99">
        <v>193</v>
      </c>
      <c r="B204" s="100" t="s">
        <v>24</v>
      </c>
      <c r="C204" s="103" t="s">
        <v>1064</v>
      </c>
      <c r="D204" s="103" t="s">
        <v>396</v>
      </c>
      <c r="E204" s="103" t="s">
        <v>559</v>
      </c>
      <c r="F204" s="63"/>
      <c r="G204" s="107">
        <v>40430</v>
      </c>
      <c r="H204" s="20" t="s">
        <v>28</v>
      </c>
      <c r="I204" s="59" t="s">
        <v>931</v>
      </c>
      <c r="J204" s="60" t="s">
        <v>627</v>
      </c>
      <c r="K204" s="20">
        <v>8</v>
      </c>
      <c r="L204" s="102">
        <v>1</v>
      </c>
      <c r="M204" s="102">
        <v>0</v>
      </c>
      <c r="N204" s="102">
        <v>0</v>
      </c>
      <c r="O204" s="102">
        <v>1</v>
      </c>
      <c r="P204" s="102"/>
      <c r="Q204" s="99">
        <f t="shared" ref="Q204:Q267" si="3">SUM(L204:P204)</f>
        <v>2</v>
      </c>
      <c r="R204" s="108" t="s">
        <v>1958</v>
      </c>
      <c r="S204" s="60" t="s">
        <v>943</v>
      </c>
      <c r="T204" s="99" t="s">
        <v>32</v>
      </c>
      <c r="U204" s="60" t="s">
        <v>627</v>
      </c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5.75" customHeight="1">
      <c r="A205" s="99">
        <v>194</v>
      </c>
      <c r="B205" s="100" t="s">
        <v>24</v>
      </c>
      <c r="C205" s="142" t="s">
        <v>1074</v>
      </c>
      <c r="D205" s="142" t="s">
        <v>443</v>
      </c>
      <c r="E205" s="142" t="s">
        <v>1075</v>
      </c>
      <c r="F205" s="63"/>
      <c r="G205" s="58">
        <v>40264</v>
      </c>
      <c r="H205" s="20" t="s">
        <v>28</v>
      </c>
      <c r="I205" s="59" t="s">
        <v>931</v>
      </c>
      <c r="J205" s="60" t="s">
        <v>1076</v>
      </c>
      <c r="K205" s="20">
        <v>8</v>
      </c>
      <c r="L205" s="108">
        <v>0</v>
      </c>
      <c r="M205" s="108" t="s">
        <v>58</v>
      </c>
      <c r="N205" s="108">
        <v>0</v>
      </c>
      <c r="O205" s="108">
        <v>2</v>
      </c>
      <c r="P205" s="132"/>
      <c r="Q205" s="99">
        <f t="shared" si="3"/>
        <v>2</v>
      </c>
      <c r="R205" s="108" t="s">
        <v>1958</v>
      </c>
      <c r="S205" s="142" t="s">
        <v>1077</v>
      </c>
      <c r="T205" s="99" t="s">
        <v>32</v>
      </c>
      <c r="U205" s="60" t="s">
        <v>1076</v>
      </c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5.75" customHeight="1">
      <c r="A206" s="99">
        <v>195</v>
      </c>
      <c r="B206" s="100" t="s">
        <v>24</v>
      </c>
      <c r="C206" s="142" t="s">
        <v>1079</v>
      </c>
      <c r="D206" s="142" t="s">
        <v>443</v>
      </c>
      <c r="E206" s="142" t="s">
        <v>329</v>
      </c>
      <c r="F206" s="108"/>
      <c r="G206" s="58" t="s">
        <v>1080</v>
      </c>
      <c r="H206" s="20" t="s">
        <v>28</v>
      </c>
      <c r="I206" s="59" t="s">
        <v>931</v>
      </c>
      <c r="J206" s="121" t="s">
        <v>785</v>
      </c>
      <c r="K206" s="20">
        <v>8</v>
      </c>
      <c r="L206" s="102">
        <v>0</v>
      </c>
      <c r="M206" s="102">
        <v>0</v>
      </c>
      <c r="N206" s="102">
        <v>0</v>
      </c>
      <c r="O206" s="102">
        <v>2</v>
      </c>
      <c r="P206" s="102"/>
      <c r="Q206" s="99">
        <f t="shared" si="3"/>
        <v>2</v>
      </c>
      <c r="R206" s="108" t="s">
        <v>1958</v>
      </c>
      <c r="S206" s="142" t="s">
        <v>786</v>
      </c>
      <c r="T206" s="99" t="s">
        <v>32</v>
      </c>
      <c r="U206" s="121" t="s">
        <v>785</v>
      </c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5.75" customHeight="1">
      <c r="A207" s="99">
        <v>196</v>
      </c>
      <c r="B207" s="100" t="s">
        <v>24</v>
      </c>
      <c r="C207" s="103" t="s">
        <v>1081</v>
      </c>
      <c r="D207" s="103" t="s">
        <v>926</v>
      </c>
      <c r="E207" s="103" t="s">
        <v>45</v>
      </c>
      <c r="F207" s="63"/>
      <c r="G207" s="107">
        <v>40415</v>
      </c>
      <c r="H207" s="20" t="s">
        <v>28</v>
      </c>
      <c r="I207" s="59" t="s">
        <v>931</v>
      </c>
      <c r="J207" s="106" t="s">
        <v>78</v>
      </c>
      <c r="K207" s="20">
        <v>8</v>
      </c>
      <c r="L207" s="102" t="s">
        <v>47</v>
      </c>
      <c r="M207" s="102">
        <v>0</v>
      </c>
      <c r="N207" s="102">
        <v>0</v>
      </c>
      <c r="O207" s="102">
        <v>2</v>
      </c>
      <c r="P207" s="102"/>
      <c r="Q207" s="99">
        <f t="shared" si="3"/>
        <v>2</v>
      </c>
      <c r="R207" s="108" t="s">
        <v>1958</v>
      </c>
      <c r="S207" s="106" t="s">
        <v>249</v>
      </c>
      <c r="T207" s="99" t="s">
        <v>32</v>
      </c>
      <c r="U207" s="106" t="s">
        <v>78</v>
      </c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5.75" customHeight="1">
      <c r="A208" s="99">
        <v>197</v>
      </c>
      <c r="B208" s="100" t="s">
        <v>24</v>
      </c>
      <c r="C208" s="139" t="s">
        <v>1081</v>
      </c>
      <c r="D208" s="133" t="s">
        <v>1082</v>
      </c>
      <c r="E208" s="133" t="s">
        <v>710</v>
      </c>
      <c r="F208" s="61"/>
      <c r="G208" s="89">
        <v>40500</v>
      </c>
      <c r="H208" s="20" t="s">
        <v>28</v>
      </c>
      <c r="I208" s="59" t="s">
        <v>931</v>
      </c>
      <c r="J208" s="162" t="s">
        <v>186</v>
      </c>
      <c r="K208" s="20">
        <v>8</v>
      </c>
      <c r="L208" s="102">
        <v>0</v>
      </c>
      <c r="M208" s="102">
        <v>0</v>
      </c>
      <c r="N208" s="102">
        <v>1</v>
      </c>
      <c r="O208" s="102">
        <v>1</v>
      </c>
      <c r="P208" s="51"/>
      <c r="Q208" s="99">
        <f t="shared" si="3"/>
        <v>2</v>
      </c>
      <c r="R208" s="108" t="s">
        <v>1958</v>
      </c>
      <c r="S208" s="142" t="s">
        <v>187</v>
      </c>
      <c r="T208" s="99" t="s">
        <v>32</v>
      </c>
      <c r="U208" s="162" t="s">
        <v>186</v>
      </c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5.75" customHeight="1">
      <c r="A209" s="99">
        <v>198</v>
      </c>
      <c r="B209" s="100" t="s">
        <v>24</v>
      </c>
      <c r="C209" s="60" t="s">
        <v>1090</v>
      </c>
      <c r="D209" s="60" t="s">
        <v>669</v>
      </c>
      <c r="E209" s="60" t="s">
        <v>304</v>
      </c>
      <c r="F209" s="63"/>
      <c r="G209" s="62">
        <v>40413</v>
      </c>
      <c r="H209" s="20" t="s">
        <v>28</v>
      </c>
      <c r="I209" s="59" t="s">
        <v>931</v>
      </c>
      <c r="J209" s="60" t="s">
        <v>364</v>
      </c>
      <c r="K209" s="20">
        <v>8</v>
      </c>
      <c r="L209" s="102">
        <v>0</v>
      </c>
      <c r="M209" s="102" t="s">
        <v>58</v>
      </c>
      <c r="N209" s="102">
        <v>0.5</v>
      </c>
      <c r="O209" s="102">
        <v>1.5</v>
      </c>
      <c r="P209" s="102"/>
      <c r="Q209" s="99">
        <f t="shared" si="3"/>
        <v>2</v>
      </c>
      <c r="R209" s="108" t="s">
        <v>1958</v>
      </c>
      <c r="S209" s="166" t="s">
        <v>365</v>
      </c>
      <c r="T209" s="99" t="s">
        <v>32</v>
      </c>
      <c r="U209" s="60" t="s">
        <v>364</v>
      </c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5.75" customHeight="1">
      <c r="A210" s="99">
        <v>199</v>
      </c>
      <c r="B210" s="100" t="s">
        <v>24</v>
      </c>
      <c r="C210" s="142" t="s">
        <v>1104</v>
      </c>
      <c r="D210" s="142" t="s">
        <v>1105</v>
      </c>
      <c r="E210" s="142" t="s">
        <v>347</v>
      </c>
      <c r="F210" s="61"/>
      <c r="G210" s="58">
        <v>40165</v>
      </c>
      <c r="H210" s="20" t="s">
        <v>28</v>
      </c>
      <c r="I210" s="59" t="s">
        <v>931</v>
      </c>
      <c r="J210" s="60" t="s">
        <v>772</v>
      </c>
      <c r="K210" s="20">
        <v>8</v>
      </c>
      <c r="L210" s="102">
        <v>0</v>
      </c>
      <c r="M210" s="102">
        <v>0</v>
      </c>
      <c r="N210" s="102">
        <v>0</v>
      </c>
      <c r="O210" s="102">
        <v>2</v>
      </c>
      <c r="P210" s="51"/>
      <c r="Q210" s="99">
        <f t="shared" si="3"/>
        <v>2</v>
      </c>
      <c r="R210" s="108" t="s">
        <v>1958</v>
      </c>
      <c r="S210" s="60" t="s">
        <v>1106</v>
      </c>
      <c r="T210" s="99" t="s">
        <v>32</v>
      </c>
      <c r="U210" s="60" t="s">
        <v>772</v>
      </c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5.75" customHeight="1">
      <c r="A211" s="99">
        <v>200</v>
      </c>
      <c r="B211" s="100" t="s">
        <v>24</v>
      </c>
      <c r="C211" s="142" t="s">
        <v>1118</v>
      </c>
      <c r="D211" s="142" t="s">
        <v>343</v>
      </c>
      <c r="E211" s="142" t="s">
        <v>491</v>
      </c>
      <c r="F211" s="102"/>
      <c r="G211" s="62">
        <v>40376</v>
      </c>
      <c r="H211" s="20" t="s">
        <v>28</v>
      </c>
      <c r="I211" s="59" t="s">
        <v>931</v>
      </c>
      <c r="J211" s="60" t="s">
        <v>96</v>
      </c>
      <c r="K211" s="20">
        <v>8</v>
      </c>
      <c r="L211" s="102">
        <v>0</v>
      </c>
      <c r="M211" s="102">
        <v>0</v>
      </c>
      <c r="N211" s="102">
        <v>0</v>
      </c>
      <c r="O211" s="102">
        <v>2</v>
      </c>
      <c r="P211" s="105"/>
      <c r="Q211" s="99">
        <f t="shared" si="3"/>
        <v>2</v>
      </c>
      <c r="R211" s="108" t="s">
        <v>1958</v>
      </c>
      <c r="S211" s="60" t="s">
        <v>97</v>
      </c>
      <c r="T211" s="99" t="s">
        <v>32</v>
      </c>
      <c r="U211" s="60" t="s">
        <v>96</v>
      </c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5.75" customHeight="1">
      <c r="A212" s="99">
        <v>201</v>
      </c>
      <c r="B212" s="100" t="s">
        <v>24</v>
      </c>
      <c r="C212" s="60" t="s">
        <v>1163</v>
      </c>
      <c r="D212" s="60" t="s">
        <v>499</v>
      </c>
      <c r="E212" s="60" t="s">
        <v>1164</v>
      </c>
      <c r="F212" s="61"/>
      <c r="G212" s="58">
        <v>40241</v>
      </c>
      <c r="H212" s="20" t="s">
        <v>28</v>
      </c>
      <c r="I212" s="59" t="s">
        <v>931</v>
      </c>
      <c r="J212" s="60" t="s">
        <v>627</v>
      </c>
      <c r="K212" s="20">
        <v>8</v>
      </c>
      <c r="L212" s="102">
        <v>0</v>
      </c>
      <c r="M212" s="102">
        <v>0</v>
      </c>
      <c r="N212" s="102">
        <v>0</v>
      </c>
      <c r="O212" s="102">
        <v>2</v>
      </c>
      <c r="P212" s="105"/>
      <c r="Q212" s="99">
        <f t="shared" si="3"/>
        <v>2</v>
      </c>
      <c r="R212" s="108" t="s">
        <v>1958</v>
      </c>
      <c r="S212" s="60" t="s">
        <v>943</v>
      </c>
      <c r="T212" s="99" t="s">
        <v>32</v>
      </c>
      <c r="U212" s="60" t="s">
        <v>627</v>
      </c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5.75" customHeight="1">
      <c r="A213" s="99">
        <v>202</v>
      </c>
      <c r="B213" s="100" t="s">
        <v>24</v>
      </c>
      <c r="C213" s="142" t="s">
        <v>1179</v>
      </c>
      <c r="D213" s="142" t="s">
        <v>1180</v>
      </c>
      <c r="E213" s="142" t="s">
        <v>720</v>
      </c>
      <c r="F213" s="108"/>
      <c r="G213" s="129">
        <v>40317</v>
      </c>
      <c r="H213" s="20" t="s">
        <v>28</v>
      </c>
      <c r="I213" s="59" t="s">
        <v>931</v>
      </c>
      <c r="J213" s="60" t="s">
        <v>215</v>
      </c>
      <c r="K213" s="20">
        <v>8</v>
      </c>
      <c r="L213" s="102">
        <v>0</v>
      </c>
      <c r="M213" s="102">
        <v>1</v>
      </c>
      <c r="N213" s="102">
        <v>0</v>
      </c>
      <c r="O213" s="102">
        <v>1</v>
      </c>
      <c r="P213" s="102"/>
      <c r="Q213" s="99">
        <f t="shared" si="3"/>
        <v>2</v>
      </c>
      <c r="R213" s="108" t="s">
        <v>1958</v>
      </c>
      <c r="S213" s="60" t="s">
        <v>1128</v>
      </c>
      <c r="T213" s="99" t="s">
        <v>32</v>
      </c>
      <c r="U213" s="60" t="s">
        <v>215</v>
      </c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5.75" customHeight="1">
      <c r="A214" s="99">
        <v>203</v>
      </c>
      <c r="B214" s="100" t="s">
        <v>24</v>
      </c>
      <c r="C214" s="162" t="s">
        <v>1181</v>
      </c>
      <c r="D214" s="162" t="s">
        <v>1182</v>
      </c>
      <c r="E214" s="162" t="s">
        <v>1183</v>
      </c>
      <c r="F214" s="63"/>
      <c r="G214" s="141">
        <v>40256</v>
      </c>
      <c r="H214" s="20" t="s">
        <v>28</v>
      </c>
      <c r="I214" s="59" t="s">
        <v>931</v>
      </c>
      <c r="J214" s="60" t="s">
        <v>78</v>
      </c>
      <c r="K214" s="20">
        <v>8</v>
      </c>
      <c r="L214" s="102">
        <v>0</v>
      </c>
      <c r="M214" s="102" t="s">
        <v>47</v>
      </c>
      <c r="N214" s="102">
        <v>0</v>
      </c>
      <c r="O214" s="102">
        <v>2</v>
      </c>
      <c r="P214" s="102"/>
      <c r="Q214" s="99">
        <f t="shared" si="3"/>
        <v>2</v>
      </c>
      <c r="R214" s="108" t="s">
        <v>1958</v>
      </c>
      <c r="S214" s="142" t="s">
        <v>249</v>
      </c>
      <c r="T214" s="99" t="s">
        <v>32</v>
      </c>
      <c r="U214" s="60" t="s">
        <v>78</v>
      </c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5.75" customHeight="1">
      <c r="A215" s="99">
        <v>204</v>
      </c>
      <c r="B215" s="100" t="s">
        <v>24</v>
      </c>
      <c r="C215" s="110" t="s">
        <v>1212</v>
      </c>
      <c r="D215" s="110" t="s">
        <v>1028</v>
      </c>
      <c r="E215" s="110" t="s">
        <v>1213</v>
      </c>
      <c r="F215" s="63"/>
      <c r="G215" s="156">
        <v>40373</v>
      </c>
      <c r="H215" s="20" t="s">
        <v>28</v>
      </c>
      <c r="I215" s="59" t="s">
        <v>931</v>
      </c>
      <c r="J215" s="60" t="s">
        <v>78</v>
      </c>
      <c r="K215" s="20">
        <v>8</v>
      </c>
      <c r="L215" s="102">
        <v>0</v>
      </c>
      <c r="M215" s="102" t="s">
        <v>47</v>
      </c>
      <c r="N215" s="102">
        <v>0</v>
      </c>
      <c r="O215" s="102">
        <v>2</v>
      </c>
      <c r="P215" s="102"/>
      <c r="Q215" s="99">
        <f t="shared" si="3"/>
        <v>2</v>
      </c>
      <c r="R215" s="108" t="s">
        <v>1958</v>
      </c>
      <c r="S215" s="60" t="s">
        <v>249</v>
      </c>
      <c r="T215" s="99" t="s">
        <v>32</v>
      </c>
      <c r="U215" s="60" t="s">
        <v>78</v>
      </c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5.75" customHeight="1">
      <c r="A216" s="99">
        <v>205</v>
      </c>
      <c r="B216" s="100" t="s">
        <v>24</v>
      </c>
      <c r="C216" s="60" t="s">
        <v>444</v>
      </c>
      <c r="D216" s="60" t="s">
        <v>377</v>
      </c>
      <c r="E216" s="60" t="s">
        <v>434</v>
      </c>
      <c r="F216" s="63"/>
      <c r="G216" s="107">
        <v>40285</v>
      </c>
      <c r="H216" s="20" t="s">
        <v>28</v>
      </c>
      <c r="I216" s="59" t="s">
        <v>931</v>
      </c>
      <c r="J216" s="142" t="s">
        <v>82</v>
      </c>
      <c r="K216" s="20">
        <v>8</v>
      </c>
      <c r="L216" s="108">
        <v>0</v>
      </c>
      <c r="M216" s="108" t="s">
        <v>47</v>
      </c>
      <c r="N216" s="108">
        <v>1</v>
      </c>
      <c r="O216" s="108">
        <v>1</v>
      </c>
      <c r="P216" s="108"/>
      <c r="Q216" s="99">
        <f t="shared" si="3"/>
        <v>2</v>
      </c>
      <c r="R216" s="108" t="s">
        <v>1958</v>
      </c>
      <c r="S216" s="57" t="s">
        <v>179</v>
      </c>
      <c r="T216" s="99" t="s">
        <v>32</v>
      </c>
      <c r="U216" s="142" t="s">
        <v>82</v>
      </c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5.75" customHeight="1">
      <c r="A217" s="99">
        <v>206</v>
      </c>
      <c r="B217" s="100" t="s">
        <v>24</v>
      </c>
      <c r="C217" s="166" t="s">
        <v>1259</v>
      </c>
      <c r="D217" s="166" t="s">
        <v>1260</v>
      </c>
      <c r="E217" s="166" t="s">
        <v>305</v>
      </c>
      <c r="F217" s="20"/>
      <c r="G217" s="156">
        <v>40375</v>
      </c>
      <c r="H217" s="20" t="s">
        <v>28</v>
      </c>
      <c r="I217" s="59" t="s">
        <v>931</v>
      </c>
      <c r="J217" s="60" t="s">
        <v>883</v>
      </c>
      <c r="K217" s="20">
        <v>8</v>
      </c>
      <c r="L217" s="102">
        <v>0</v>
      </c>
      <c r="M217" s="102">
        <v>0</v>
      </c>
      <c r="N217" s="102">
        <v>0</v>
      </c>
      <c r="O217" s="102">
        <v>2</v>
      </c>
      <c r="P217" s="102"/>
      <c r="Q217" s="99">
        <f t="shared" si="3"/>
        <v>2</v>
      </c>
      <c r="R217" s="108" t="s">
        <v>1958</v>
      </c>
      <c r="S217" s="60" t="s">
        <v>884</v>
      </c>
      <c r="T217" s="99" t="s">
        <v>32</v>
      </c>
      <c r="U217" s="60" t="s">
        <v>883</v>
      </c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5.75" customHeight="1">
      <c r="A218" s="99">
        <v>207</v>
      </c>
      <c r="B218" s="100" t="s">
        <v>24</v>
      </c>
      <c r="C218" s="166" t="s">
        <v>1309</v>
      </c>
      <c r="D218" s="166" t="s">
        <v>44</v>
      </c>
      <c r="E218" s="166" t="s">
        <v>710</v>
      </c>
      <c r="F218" s="61"/>
      <c r="G218" s="131">
        <v>40303</v>
      </c>
      <c r="H218" s="20" t="s">
        <v>28</v>
      </c>
      <c r="I218" s="59" t="s">
        <v>931</v>
      </c>
      <c r="J218" s="142" t="s">
        <v>215</v>
      </c>
      <c r="K218" s="20">
        <v>8</v>
      </c>
      <c r="L218" s="102">
        <v>2</v>
      </c>
      <c r="M218" s="102">
        <v>0</v>
      </c>
      <c r="N218" s="102">
        <v>0</v>
      </c>
      <c r="O218" s="102">
        <v>0</v>
      </c>
      <c r="P218" s="51"/>
      <c r="Q218" s="99">
        <f t="shared" si="3"/>
        <v>2</v>
      </c>
      <c r="R218" s="108" t="s">
        <v>1958</v>
      </c>
      <c r="S218" s="60" t="s">
        <v>1128</v>
      </c>
      <c r="T218" s="99" t="s">
        <v>32</v>
      </c>
      <c r="U218" s="142" t="s">
        <v>215</v>
      </c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5.75" customHeight="1">
      <c r="A219" s="99">
        <v>208</v>
      </c>
      <c r="B219" s="100" t="s">
        <v>24</v>
      </c>
      <c r="C219" s="60" t="s">
        <v>1324</v>
      </c>
      <c r="D219" s="60" t="s">
        <v>550</v>
      </c>
      <c r="E219" s="60" t="s">
        <v>1325</v>
      </c>
      <c r="F219" s="102"/>
      <c r="G219" s="58">
        <v>40275</v>
      </c>
      <c r="H219" s="20" t="s">
        <v>28</v>
      </c>
      <c r="I219" s="59" t="s">
        <v>931</v>
      </c>
      <c r="J219" s="121" t="s">
        <v>1053</v>
      </c>
      <c r="K219" s="20">
        <v>8</v>
      </c>
      <c r="L219" s="102">
        <v>0</v>
      </c>
      <c r="M219" s="102">
        <v>0</v>
      </c>
      <c r="N219" s="102">
        <v>0.5</v>
      </c>
      <c r="O219" s="102">
        <v>1.5</v>
      </c>
      <c r="P219" s="105"/>
      <c r="Q219" s="99">
        <f t="shared" si="3"/>
        <v>2</v>
      </c>
      <c r="R219" s="108" t="s">
        <v>1958</v>
      </c>
      <c r="S219" s="142" t="s">
        <v>830</v>
      </c>
      <c r="T219" s="99" t="s">
        <v>32</v>
      </c>
      <c r="U219" s="121" t="s">
        <v>1053</v>
      </c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5.75" customHeight="1">
      <c r="A220" s="99">
        <v>209</v>
      </c>
      <c r="B220" s="100" t="s">
        <v>24</v>
      </c>
      <c r="C220" s="142" t="s">
        <v>1333</v>
      </c>
      <c r="D220" s="142" t="s">
        <v>613</v>
      </c>
      <c r="E220" s="142" t="s">
        <v>519</v>
      </c>
      <c r="F220" s="61"/>
      <c r="G220" s="129">
        <v>40476</v>
      </c>
      <c r="H220" s="20" t="s">
        <v>28</v>
      </c>
      <c r="I220" s="59" t="s">
        <v>931</v>
      </c>
      <c r="J220" s="60" t="s">
        <v>627</v>
      </c>
      <c r="K220" s="20">
        <v>8</v>
      </c>
      <c r="L220" s="102" t="s">
        <v>58</v>
      </c>
      <c r="M220" s="102">
        <v>0</v>
      </c>
      <c r="N220" s="102">
        <v>1</v>
      </c>
      <c r="O220" s="102">
        <v>1</v>
      </c>
      <c r="P220" s="51"/>
      <c r="Q220" s="99">
        <f t="shared" si="3"/>
        <v>2</v>
      </c>
      <c r="R220" s="108" t="s">
        <v>1958</v>
      </c>
      <c r="S220" s="60" t="s">
        <v>943</v>
      </c>
      <c r="T220" s="99" t="s">
        <v>32</v>
      </c>
      <c r="U220" s="60" t="s">
        <v>627</v>
      </c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5.75" customHeight="1">
      <c r="A221" s="99">
        <v>210</v>
      </c>
      <c r="B221" s="100" t="s">
        <v>24</v>
      </c>
      <c r="C221" s="133" t="s">
        <v>1341</v>
      </c>
      <c r="D221" s="133" t="s">
        <v>514</v>
      </c>
      <c r="E221" s="133" t="s">
        <v>1342</v>
      </c>
      <c r="F221" s="102"/>
      <c r="G221" s="126">
        <v>40527</v>
      </c>
      <c r="H221" s="20" t="s">
        <v>28</v>
      </c>
      <c r="I221" s="59" t="s">
        <v>931</v>
      </c>
      <c r="J221" s="139" t="s">
        <v>68</v>
      </c>
      <c r="K221" s="20">
        <v>8</v>
      </c>
      <c r="L221" s="102" t="s">
        <v>58</v>
      </c>
      <c r="M221" s="102" t="s">
        <v>58</v>
      </c>
      <c r="N221" s="102">
        <v>0</v>
      </c>
      <c r="O221" s="102">
        <v>2</v>
      </c>
      <c r="P221" s="105"/>
      <c r="Q221" s="99">
        <f t="shared" si="3"/>
        <v>2</v>
      </c>
      <c r="R221" s="108" t="s">
        <v>1958</v>
      </c>
      <c r="S221" s="139" t="s">
        <v>1022</v>
      </c>
      <c r="T221" s="99" t="s">
        <v>32</v>
      </c>
      <c r="U221" s="139" t="s">
        <v>68</v>
      </c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5.75" customHeight="1">
      <c r="A222" s="99">
        <v>211</v>
      </c>
      <c r="B222" s="100" t="s">
        <v>24</v>
      </c>
      <c r="C222" s="60" t="s">
        <v>1344</v>
      </c>
      <c r="D222" s="60" t="s">
        <v>1345</v>
      </c>
      <c r="E222" s="60" t="s">
        <v>240</v>
      </c>
      <c r="F222" s="63"/>
      <c r="G222" s="62">
        <v>40400</v>
      </c>
      <c r="H222" s="20" t="s">
        <v>28</v>
      </c>
      <c r="I222" s="59" t="s">
        <v>931</v>
      </c>
      <c r="J222" s="60" t="s">
        <v>883</v>
      </c>
      <c r="K222" s="20">
        <v>8</v>
      </c>
      <c r="L222" s="102" t="s">
        <v>47</v>
      </c>
      <c r="M222" s="102" t="s">
        <v>47</v>
      </c>
      <c r="N222" s="102">
        <v>0</v>
      </c>
      <c r="O222" s="102">
        <v>2</v>
      </c>
      <c r="P222" s="102"/>
      <c r="Q222" s="99">
        <f t="shared" si="3"/>
        <v>2</v>
      </c>
      <c r="R222" s="108" t="s">
        <v>1958</v>
      </c>
      <c r="S222" s="60" t="s">
        <v>884</v>
      </c>
      <c r="T222" s="99" t="s">
        <v>32</v>
      </c>
      <c r="U222" s="60" t="s">
        <v>883</v>
      </c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5.75" customHeight="1">
      <c r="A223" s="99">
        <v>212</v>
      </c>
      <c r="B223" s="100" t="s">
        <v>24</v>
      </c>
      <c r="C223" s="60" t="s">
        <v>1344</v>
      </c>
      <c r="D223" s="60" t="s">
        <v>210</v>
      </c>
      <c r="E223" s="60" t="s">
        <v>363</v>
      </c>
      <c r="F223" s="108"/>
      <c r="G223" s="62">
        <v>40256</v>
      </c>
      <c r="H223" s="20" t="s">
        <v>28</v>
      </c>
      <c r="I223" s="59" t="s">
        <v>931</v>
      </c>
      <c r="J223" s="60" t="s">
        <v>96</v>
      </c>
      <c r="K223" s="20">
        <v>8</v>
      </c>
      <c r="L223" s="102" t="s">
        <v>47</v>
      </c>
      <c r="M223" s="102" t="s">
        <v>47</v>
      </c>
      <c r="N223" s="102" t="s">
        <v>47</v>
      </c>
      <c r="O223" s="102">
        <v>2</v>
      </c>
      <c r="P223" s="102"/>
      <c r="Q223" s="99">
        <f t="shared" si="3"/>
        <v>2</v>
      </c>
      <c r="R223" s="108" t="s">
        <v>1958</v>
      </c>
      <c r="S223" s="60" t="s">
        <v>97</v>
      </c>
      <c r="T223" s="99" t="s">
        <v>32</v>
      </c>
      <c r="U223" s="60" t="s">
        <v>96</v>
      </c>
      <c r="V223" s="1"/>
      <c r="W223" s="1"/>
      <c r="X223" s="1"/>
      <c r="Y223" s="1"/>
      <c r="Z223" s="1"/>
      <c r="AA223" s="5"/>
      <c r="AB223" s="5"/>
      <c r="AC223" s="5"/>
      <c r="AD223" s="5"/>
      <c r="AE223" s="5"/>
    </row>
    <row r="224" spans="1:31" ht="15.75" customHeight="1">
      <c r="A224" s="99">
        <v>213</v>
      </c>
      <c r="B224" s="100" t="s">
        <v>24</v>
      </c>
      <c r="C224" s="88" t="s">
        <v>1351</v>
      </c>
      <c r="D224" s="88" t="s">
        <v>273</v>
      </c>
      <c r="E224" s="120" t="s">
        <v>655</v>
      </c>
      <c r="F224" s="112"/>
      <c r="G224" s="89">
        <v>40430</v>
      </c>
      <c r="H224" s="20" t="s">
        <v>28</v>
      </c>
      <c r="I224" s="59" t="s">
        <v>931</v>
      </c>
      <c r="J224" s="120" t="s">
        <v>122</v>
      </c>
      <c r="K224" s="20">
        <v>8</v>
      </c>
      <c r="L224" s="108">
        <v>0</v>
      </c>
      <c r="M224" s="108">
        <v>0</v>
      </c>
      <c r="N224" s="108">
        <v>0</v>
      </c>
      <c r="O224" s="108">
        <v>2</v>
      </c>
      <c r="P224" s="108"/>
      <c r="Q224" s="99">
        <f t="shared" si="3"/>
        <v>2</v>
      </c>
      <c r="R224" s="108" t="s">
        <v>1958</v>
      </c>
      <c r="S224" s="120" t="s">
        <v>123</v>
      </c>
      <c r="T224" s="99" t="s">
        <v>32</v>
      </c>
      <c r="U224" s="120" t="s">
        <v>122</v>
      </c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5.75" customHeight="1">
      <c r="A225" s="99">
        <v>214</v>
      </c>
      <c r="B225" s="100" t="s">
        <v>24</v>
      </c>
      <c r="C225" s="57" t="s">
        <v>1356</v>
      </c>
      <c r="D225" s="57" t="s">
        <v>298</v>
      </c>
      <c r="E225" s="57" t="s">
        <v>1357</v>
      </c>
      <c r="F225" s="63"/>
      <c r="G225" s="58">
        <v>40317</v>
      </c>
      <c r="H225" s="20" t="s">
        <v>28</v>
      </c>
      <c r="I225" s="59" t="s">
        <v>931</v>
      </c>
      <c r="J225" s="60" t="s">
        <v>82</v>
      </c>
      <c r="K225" s="20">
        <v>8</v>
      </c>
      <c r="L225" s="102" t="s">
        <v>58</v>
      </c>
      <c r="M225" s="102" t="s">
        <v>58</v>
      </c>
      <c r="N225" s="102" t="s">
        <v>58</v>
      </c>
      <c r="O225" s="102">
        <v>2</v>
      </c>
      <c r="P225" s="102"/>
      <c r="Q225" s="99">
        <f t="shared" si="3"/>
        <v>2</v>
      </c>
      <c r="R225" s="108" t="s">
        <v>1958</v>
      </c>
      <c r="S225" s="162" t="s">
        <v>179</v>
      </c>
      <c r="T225" s="99" t="s">
        <v>32</v>
      </c>
      <c r="U225" s="60" t="s">
        <v>82</v>
      </c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5.75" customHeight="1">
      <c r="A226" s="99">
        <v>215</v>
      </c>
      <c r="B226" s="100" t="s">
        <v>24</v>
      </c>
      <c r="C226" s="60" t="s">
        <v>1404</v>
      </c>
      <c r="D226" s="60" t="s">
        <v>1405</v>
      </c>
      <c r="E226" s="60" t="s">
        <v>311</v>
      </c>
      <c r="F226" s="61"/>
      <c r="G226" s="156">
        <v>40798</v>
      </c>
      <c r="H226" s="20" t="s">
        <v>28</v>
      </c>
      <c r="I226" s="59" t="s">
        <v>931</v>
      </c>
      <c r="J226" s="60" t="s">
        <v>1060</v>
      </c>
      <c r="K226" s="20">
        <v>8</v>
      </c>
      <c r="L226" s="102">
        <v>0</v>
      </c>
      <c r="M226" s="102">
        <v>0</v>
      </c>
      <c r="N226" s="102" t="s">
        <v>47</v>
      </c>
      <c r="O226" s="102">
        <v>2</v>
      </c>
      <c r="P226" s="51"/>
      <c r="Q226" s="99">
        <f t="shared" si="3"/>
        <v>2</v>
      </c>
      <c r="R226" s="108" t="s">
        <v>1958</v>
      </c>
      <c r="S226" s="142" t="s">
        <v>1061</v>
      </c>
      <c r="T226" s="99" t="s">
        <v>32</v>
      </c>
      <c r="U226" s="60" t="s">
        <v>1060</v>
      </c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5.75" customHeight="1">
      <c r="A227" s="99">
        <v>216</v>
      </c>
      <c r="B227" s="100" t="s">
        <v>24</v>
      </c>
      <c r="C227" s="139" t="s">
        <v>1413</v>
      </c>
      <c r="D227" s="139" t="s">
        <v>499</v>
      </c>
      <c r="E227" s="139" t="s">
        <v>105</v>
      </c>
      <c r="F227" s="109"/>
      <c r="G227" s="138">
        <v>40315</v>
      </c>
      <c r="H227" s="20" t="s">
        <v>28</v>
      </c>
      <c r="I227" s="59" t="s">
        <v>931</v>
      </c>
      <c r="J227" s="118" t="s">
        <v>41</v>
      </c>
      <c r="K227" s="20">
        <v>8</v>
      </c>
      <c r="L227" s="108">
        <v>0</v>
      </c>
      <c r="M227" s="108" t="s">
        <v>47</v>
      </c>
      <c r="N227" s="108">
        <v>0</v>
      </c>
      <c r="O227" s="108">
        <v>2</v>
      </c>
      <c r="P227" s="108"/>
      <c r="Q227" s="99">
        <f t="shared" si="3"/>
        <v>2</v>
      </c>
      <c r="R227" s="108" t="s">
        <v>1958</v>
      </c>
      <c r="S227" s="139" t="s">
        <v>42</v>
      </c>
      <c r="T227" s="99" t="s">
        <v>32</v>
      </c>
      <c r="U227" s="118" t="s">
        <v>41</v>
      </c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5.75" customHeight="1">
      <c r="A228" s="99">
        <v>217</v>
      </c>
      <c r="B228" s="100" t="s">
        <v>24</v>
      </c>
      <c r="C228" s="103" t="s">
        <v>1437</v>
      </c>
      <c r="D228" s="103" t="s">
        <v>624</v>
      </c>
      <c r="E228" s="103" t="s">
        <v>449</v>
      </c>
      <c r="F228" s="63"/>
      <c r="G228" s="107">
        <v>40424</v>
      </c>
      <c r="H228" s="20" t="s">
        <v>28</v>
      </c>
      <c r="I228" s="59" t="s">
        <v>931</v>
      </c>
      <c r="J228" s="106" t="s">
        <v>78</v>
      </c>
      <c r="K228" s="20">
        <v>8</v>
      </c>
      <c r="L228" s="102">
        <v>0</v>
      </c>
      <c r="M228" s="102" t="s">
        <v>58</v>
      </c>
      <c r="N228" s="102">
        <v>2</v>
      </c>
      <c r="O228" s="102">
        <v>0</v>
      </c>
      <c r="P228" s="102"/>
      <c r="Q228" s="99">
        <f t="shared" si="3"/>
        <v>2</v>
      </c>
      <c r="R228" s="108" t="s">
        <v>1958</v>
      </c>
      <c r="S228" s="103" t="s">
        <v>249</v>
      </c>
      <c r="T228" s="99" t="s">
        <v>32</v>
      </c>
      <c r="U228" s="106" t="s">
        <v>78</v>
      </c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5.75" customHeight="1">
      <c r="A229" s="99">
        <v>218</v>
      </c>
      <c r="B229" s="100" t="s">
        <v>24</v>
      </c>
      <c r="C229" s="57" t="s">
        <v>1446</v>
      </c>
      <c r="D229" s="57" t="s">
        <v>113</v>
      </c>
      <c r="E229" s="57" t="s">
        <v>1447</v>
      </c>
      <c r="F229" s="112"/>
      <c r="G229" s="58">
        <v>40585</v>
      </c>
      <c r="H229" s="20" t="s">
        <v>28</v>
      </c>
      <c r="I229" s="59" t="s">
        <v>931</v>
      </c>
      <c r="J229" s="60" t="s">
        <v>82</v>
      </c>
      <c r="K229" s="20">
        <v>8</v>
      </c>
      <c r="L229" s="102">
        <v>0</v>
      </c>
      <c r="M229" s="102" t="s">
        <v>58</v>
      </c>
      <c r="N229" s="102">
        <v>0.5</v>
      </c>
      <c r="O229" s="102">
        <v>1.5</v>
      </c>
      <c r="P229" s="61"/>
      <c r="Q229" s="99">
        <f t="shared" si="3"/>
        <v>2</v>
      </c>
      <c r="R229" s="108" t="s">
        <v>1958</v>
      </c>
      <c r="S229" s="57" t="s">
        <v>179</v>
      </c>
      <c r="T229" s="99" t="s">
        <v>32</v>
      </c>
      <c r="U229" s="60" t="s">
        <v>82</v>
      </c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5.75" customHeight="1">
      <c r="A230" s="99">
        <v>219</v>
      </c>
      <c r="B230" s="100" t="s">
        <v>24</v>
      </c>
      <c r="C230" s="60" t="s">
        <v>1465</v>
      </c>
      <c r="D230" s="60" t="s">
        <v>1466</v>
      </c>
      <c r="E230" s="60" t="s">
        <v>261</v>
      </c>
      <c r="F230" s="102"/>
      <c r="G230" s="113">
        <v>40403</v>
      </c>
      <c r="H230" s="20" t="s">
        <v>28</v>
      </c>
      <c r="I230" s="59" t="s">
        <v>931</v>
      </c>
      <c r="J230" s="60" t="s">
        <v>358</v>
      </c>
      <c r="K230" s="20">
        <v>8</v>
      </c>
      <c r="L230" s="102">
        <v>0</v>
      </c>
      <c r="M230" s="102" t="s">
        <v>58</v>
      </c>
      <c r="N230" s="102">
        <v>0</v>
      </c>
      <c r="O230" s="102">
        <v>2</v>
      </c>
      <c r="P230" s="105"/>
      <c r="Q230" s="99">
        <f t="shared" si="3"/>
        <v>2</v>
      </c>
      <c r="R230" s="108" t="s">
        <v>1958</v>
      </c>
      <c r="S230" s="60" t="s">
        <v>359</v>
      </c>
      <c r="T230" s="99" t="s">
        <v>32</v>
      </c>
      <c r="U230" s="60" t="s">
        <v>358</v>
      </c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5.75" customHeight="1">
      <c r="A231" s="99">
        <v>220</v>
      </c>
      <c r="B231" s="100" t="s">
        <v>24</v>
      </c>
      <c r="C231" s="60" t="s">
        <v>1471</v>
      </c>
      <c r="D231" s="60" t="s">
        <v>457</v>
      </c>
      <c r="E231" s="60" t="s">
        <v>315</v>
      </c>
      <c r="F231" s="63"/>
      <c r="G231" s="58">
        <v>40247</v>
      </c>
      <c r="H231" s="20" t="s">
        <v>28</v>
      </c>
      <c r="I231" s="59" t="s">
        <v>931</v>
      </c>
      <c r="J231" s="60" t="s">
        <v>516</v>
      </c>
      <c r="K231" s="20">
        <v>8</v>
      </c>
      <c r="L231" s="108">
        <v>0</v>
      </c>
      <c r="M231" s="108" t="s">
        <v>58</v>
      </c>
      <c r="N231" s="108" t="s">
        <v>58</v>
      </c>
      <c r="O231" s="108">
        <v>2</v>
      </c>
      <c r="P231" s="132"/>
      <c r="Q231" s="99">
        <f t="shared" si="3"/>
        <v>2</v>
      </c>
      <c r="R231" s="108" t="s">
        <v>1958</v>
      </c>
      <c r="S231" s="60" t="s">
        <v>517</v>
      </c>
      <c r="T231" s="99" t="s">
        <v>32</v>
      </c>
      <c r="U231" s="60" t="s">
        <v>516</v>
      </c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5.75" customHeight="1">
      <c r="A232" s="99">
        <v>221</v>
      </c>
      <c r="B232" s="100" t="s">
        <v>24</v>
      </c>
      <c r="C232" s="133" t="s">
        <v>1481</v>
      </c>
      <c r="D232" s="133" t="s">
        <v>1482</v>
      </c>
      <c r="E232" s="133" t="s">
        <v>519</v>
      </c>
      <c r="F232" s="63"/>
      <c r="G232" s="126">
        <v>40325</v>
      </c>
      <c r="H232" s="20" t="s">
        <v>28</v>
      </c>
      <c r="I232" s="59" t="s">
        <v>931</v>
      </c>
      <c r="J232" s="139" t="s">
        <v>68</v>
      </c>
      <c r="K232" s="20">
        <v>8</v>
      </c>
      <c r="L232" s="102" t="s">
        <v>47</v>
      </c>
      <c r="M232" s="102" t="s">
        <v>47</v>
      </c>
      <c r="N232" s="102">
        <v>1</v>
      </c>
      <c r="O232" s="102">
        <v>1</v>
      </c>
      <c r="P232" s="61"/>
      <c r="Q232" s="99">
        <f t="shared" si="3"/>
        <v>2</v>
      </c>
      <c r="R232" s="108" t="s">
        <v>1958</v>
      </c>
      <c r="S232" s="139" t="s">
        <v>1022</v>
      </c>
      <c r="T232" s="99" t="s">
        <v>32</v>
      </c>
      <c r="U232" s="139" t="s">
        <v>68</v>
      </c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5.75" customHeight="1">
      <c r="A233" s="99">
        <v>222</v>
      </c>
      <c r="B233" s="100" t="s">
        <v>24</v>
      </c>
      <c r="C233" s="106" t="s">
        <v>1497</v>
      </c>
      <c r="D233" s="106" t="s">
        <v>1426</v>
      </c>
      <c r="E233" s="106" t="s">
        <v>341</v>
      </c>
      <c r="F233" s="63"/>
      <c r="G233" s="107">
        <v>40228</v>
      </c>
      <c r="H233" s="20" t="s">
        <v>28</v>
      </c>
      <c r="I233" s="59" t="s">
        <v>931</v>
      </c>
      <c r="J233" s="60" t="s">
        <v>502</v>
      </c>
      <c r="K233" s="20">
        <v>8</v>
      </c>
      <c r="L233" s="102">
        <v>0</v>
      </c>
      <c r="M233" s="102" t="s">
        <v>58</v>
      </c>
      <c r="N233" s="102">
        <v>1</v>
      </c>
      <c r="O233" s="102">
        <v>1</v>
      </c>
      <c r="P233" s="102"/>
      <c r="Q233" s="99">
        <f t="shared" si="3"/>
        <v>2</v>
      </c>
      <c r="R233" s="108" t="s">
        <v>1958</v>
      </c>
      <c r="S233" s="60" t="s">
        <v>1498</v>
      </c>
      <c r="T233" s="99" t="s">
        <v>32</v>
      </c>
      <c r="U233" s="60" t="s">
        <v>502</v>
      </c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5.75" customHeight="1">
      <c r="A234" s="99">
        <v>223</v>
      </c>
      <c r="B234" s="100" t="s">
        <v>24</v>
      </c>
      <c r="C234" s="162" t="s">
        <v>1501</v>
      </c>
      <c r="D234" s="162" t="s">
        <v>1502</v>
      </c>
      <c r="E234" s="162" t="s">
        <v>1503</v>
      </c>
      <c r="F234" s="102"/>
      <c r="G234" s="156">
        <v>40116</v>
      </c>
      <c r="H234" s="20" t="s">
        <v>28</v>
      </c>
      <c r="I234" s="59" t="s">
        <v>931</v>
      </c>
      <c r="J234" s="142" t="s">
        <v>154</v>
      </c>
      <c r="K234" s="20">
        <v>8</v>
      </c>
      <c r="L234" s="102">
        <v>0</v>
      </c>
      <c r="M234" s="102" t="s">
        <v>58</v>
      </c>
      <c r="N234" s="102">
        <v>0</v>
      </c>
      <c r="O234" s="102">
        <v>2</v>
      </c>
      <c r="P234" s="105">
        <v>0</v>
      </c>
      <c r="Q234" s="99">
        <f t="shared" si="3"/>
        <v>2</v>
      </c>
      <c r="R234" s="108" t="s">
        <v>1958</v>
      </c>
      <c r="S234" s="60" t="s">
        <v>966</v>
      </c>
      <c r="T234" s="99" t="s">
        <v>32</v>
      </c>
      <c r="U234" s="142" t="s">
        <v>154</v>
      </c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5.75" customHeight="1">
      <c r="A235" s="99">
        <v>224</v>
      </c>
      <c r="B235" s="100" t="s">
        <v>24</v>
      </c>
      <c r="C235" s="162" t="s">
        <v>1517</v>
      </c>
      <c r="D235" s="162" t="s">
        <v>1518</v>
      </c>
      <c r="E235" s="162" t="s">
        <v>1157</v>
      </c>
      <c r="F235" s="102"/>
      <c r="G235" s="62">
        <v>40436</v>
      </c>
      <c r="H235" s="20" t="s">
        <v>28</v>
      </c>
      <c r="I235" s="59" t="s">
        <v>931</v>
      </c>
      <c r="J235" s="142" t="s">
        <v>154</v>
      </c>
      <c r="K235" s="20">
        <v>8</v>
      </c>
      <c r="L235" s="102">
        <v>0</v>
      </c>
      <c r="M235" s="102" t="s">
        <v>58</v>
      </c>
      <c r="N235" s="102">
        <v>0</v>
      </c>
      <c r="O235" s="102">
        <v>2</v>
      </c>
      <c r="P235" s="105"/>
      <c r="Q235" s="99">
        <f t="shared" si="3"/>
        <v>2</v>
      </c>
      <c r="R235" s="108" t="s">
        <v>1958</v>
      </c>
      <c r="S235" s="142" t="s">
        <v>938</v>
      </c>
      <c r="T235" s="99" t="s">
        <v>32</v>
      </c>
      <c r="U235" s="142" t="s">
        <v>154</v>
      </c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5.75" customHeight="1">
      <c r="A236" s="99">
        <v>225</v>
      </c>
      <c r="B236" s="100" t="s">
        <v>24</v>
      </c>
      <c r="C236" s="60" t="s">
        <v>908</v>
      </c>
      <c r="D236" s="60" t="s">
        <v>94</v>
      </c>
      <c r="E236" s="60" t="s">
        <v>1562</v>
      </c>
      <c r="F236" s="61"/>
      <c r="G236" s="58">
        <v>40419</v>
      </c>
      <c r="H236" s="20" t="s">
        <v>28</v>
      </c>
      <c r="I236" s="59" t="s">
        <v>931</v>
      </c>
      <c r="J236" s="60" t="s">
        <v>764</v>
      </c>
      <c r="K236" s="20">
        <v>8</v>
      </c>
      <c r="L236" s="102">
        <v>1</v>
      </c>
      <c r="M236" s="102" t="s">
        <v>58</v>
      </c>
      <c r="N236" s="102">
        <v>0</v>
      </c>
      <c r="O236" s="102">
        <v>1</v>
      </c>
      <c r="P236" s="102"/>
      <c r="Q236" s="99">
        <f t="shared" si="3"/>
        <v>2</v>
      </c>
      <c r="R236" s="108" t="s">
        <v>1958</v>
      </c>
      <c r="S236" s="60" t="s">
        <v>1203</v>
      </c>
      <c r="T236" s="99" t="s">
        <v>32</v>
      </c>
      <c r="U236" s="60" t="s">
        <v>764</v>
      </c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5.75" customHeight="1">
      <c r="A237" s="99">
        <v>226</v>
      </c>
      <c r="B237" s="100" t="s">
        <v>24</v>
      </c>
      <c r="C237" s="139" t="s">
        <v>1567</v>
      </c>
      <c r="D237" s="139" t="s">
        <v>1568</v>
      </c>
      <c r="E237" s="139" t="s">
        <v>274</v>
      </c>
      <c r="F237" s="61"/>
      <c r="G237" s="126" t="s">
        <v>1569</v>
      </c>
      <c r="H237" s="20" t="s">
        <v>28</v>
      </c>
      <c r="I237" s="59" t="s">
        <v>931</v>
      </c>
      <c r="J237" s="139" t="s">
        <v>68</v>
      </c>
      <c r="K237" s="20">
        <v>8</v>
      </c>
      <c r="L237" s="102">
        <v>0</v>
      </c>
      <c r="M237" s="102">
        <v>0</v>
      </c>
      <c r="N237" s="102">
        <v>0</v>
      </c>
      <c r="O237" s="102">
        <v>2</v>
      </c>
      <c r="P237" s="51"/>
      <c r="Q237" s="99">
        <f t="shared" si="3"/>
        <v>2</v>
      </c>
      <c r="R237" s="108" t="s">
        <v>1958</v>
      </c>
      <c r="S237" s="139" t="s">
        <v>1022</v>
      </c>
      <c r="T237" s="99" t="s">
        <v>32</v>
      </c>
      <c r="U237" s="139" t="s">
        <v>68</v>
      </c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5.75" customHeight="1">
      <c r="A238" s="99">
        <v>227</v>
      </c>
      <c r="B238" s="100" t="s">
        <v>24</v>
      </c>
      <c r="C238" s="142" t="s">
        <v>952</v>
      </c>
      <c r="D238" s="142" t="s">
        <v>953</v>
      </c>
      <c r="E238" s="142" t="s">
        <v>954</v>
      </c>
      <c r="F238" s="102"/>
      <c r="G238" s="142"/>
      <c r="H238" s="20" t="s">
        <v>28</v>
      </c>
      <c r="I238" s="59" t="s">
        <v>931</v>
      </c>
      <c r="J238" s="60" t="s">
        <v>955</v>
      </c>
      <c r="K238" s="20">
        <v>8</v>
      </c>
      <c r="L238" s="102">
        <v>0</v>
      </c>
      <c r="M238" s="102">
        <v>0</v>
      </c>
      <c r="N238" s="102">
        <v>0</v>
      </c>
      <c r="O238" s="102">
        <v>1.5</v>
      </c>
      <c r="P238" s="105"/>
      <c r="Q238" s="99">
        <f t="shared" si="3"/>
        <v>1.5</v>
      </c>
      <c r="R238" s="108" t="s">
        <v>1958</v>
      </c>
      <c r="S238" s="142" t="s">
        <v>956</v>
      </c>
      <c r="T238" s="99" t="s">
        <v>32</v>
      </c>
      <c r="U238" s="60" t="s">
        <v>955</v>
      </c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5.75" customHeight="1">
      <c r="A239" s="99">
        <v>228</v>
      </c>
      <c r="B239" s="100" t="s">
        <v>24</v>
      </c>
      <c r="C239" s="60" t="s">
        <v>971</v>
      </c>
      <c r="D239" s="60" t="s">
        <v>443</v>
      </c>
      <c r="E239" s="60" t="s">
        <v>198</v>
      </c>
      <c r="F239" s="61"/>
      <c r="G239" s="58">
        <v>40318</v>
      </c>
      <c r="H239" s="20" t="s">
        <v>28</v>
      </c>
      <c r="I239" s="59" t="s">
        <v>931</v>
      </c>
      <c r="J239" s="60" t="s">
        <v>30</v>
      </c>
      <c r="K239" s="20">
        <v>8</v>
      </c>
      <c r="L239" s="102" t="s">
        <v>47</v>
      </c>
      <c r="M239" s="102" t="s">
        <v>47</v>
      </c>
      <c r="N239" s="102" t="s">
        <v>47</v>
      </c>
      <c r="O239" s="102">
        <v>1.5</v>
      </c>
      <c r="P239" s="51"/>
      <c r="Q239" s="99">
        <f t="shared" si="3"/>
        <v>1.5</v>
      </c>
      <c r="R239" s="108" t="s">
        <v>1958</v>
      </c>
      <c r="S239" s="60" t="s">
        <v>31</v>
      </c>
      <c r="T239" s="99" t="s">
        <v>32</v>
      </c>
      <c r="U239" s="60" t="s">
        <v>30</v>
      </c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5.75" customHeight="1">
      <c r="A240" s="99">
        <v>229</v>
      </c>
      <c r="B240" s="100" t="s">
        <v>24</v>
      </c>
      <c r="C240" s="142" t="s">
        <v>972</v>
      </c>
      <c r="D240" s="166" t="s">
        <v>303</v>
      </c>
      <c r="E240" s="166" t="s">
        <v>544</v>
      </c>
      <c r="F240" s="61"/>
      <c r="G240" s="156">
        <v>40200</v>
      </c>
      <c r="H240" s="20" t="s">
        <v>28</v>
      </c>
      <c r="I240" s="59" t="s">
        <v>931</v>
      </c>
      <c r="J240" s="142" t="s">
        <v>96</v>
      </c>
      <c r="K240" s="20">
        <v>8</v>
      </c>
      <c r="L240" s="102">
        <v>0</v>
      </c>
      <c r="M240" s="102">
        <v>0</v>
      </c>
      <c r="N240" s="102">
        <v>0</v>
      </c>
      <c r="O240" s="102">
        <v>1.5</v>
      </c>
      <c r="P240" s="51"/>
      <c r="Q240" s="99">
        <f t="shared" si="3"/>
        <v>1.5</v>
      </c>
      <c r="R240" s="108" t="s">
        <v>1958</v>
      </c>
      <c r="S240" s="142" t="s">
        <v>97</v>
      </c>
      <c r="T240" s="99" t="s">
        <v>32</v>
      </c>
      <c r="U240" s="142" t="s">
        <v>96</v>
      </c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5.75" customHeight="1">
      <c r="A241" s="99">
        <v>230</v>
      </c>
      <c r="B241" s="100" t="s">
        <v>24</v>
      </c>
      <c r="C241" s="121" t="s">
        <v>992</v>
      </c>
      <c r="D241" s="121" t="s">
        <v>529</v>
      </c>
      <c r="E241" s="121" t="s">
        <v>567</v>
      </c>
      <c r="F241" s="61"/>
      <c r="G241" s="122">
        <v>40386</v>
      </c>
      <c r="H241" s="20" t="s">
        <v>28</v>
      </c>
      <c r="I241" s="59" t="s">
        <v>931</v>
      </c>
      <c r="J241" s="123" t="s">
        <v>740</v>
      </c>
      <c r="K241" s="20">
        <v>8</v>
      </c>
      <c r="L241" s="102">
        <v>0</v>
      </c>
      <c r="M241" s="102">
        <v>0</v>
      </c>
      <c r="N241" s="102">
        <v>0</v>
      </c>
      <c r="O241" s="102">
        <v>1.5</v>
      </c>
      <c r="P241" s="51"/>
      <c r="Q241" s="99">
        <f t="shared" si="3"/>
        <v>1.5</v>
      </c>
      <c r="R241" s="108" t="s">
        <v>1958</v>
      </c>
      <c r="S241" s="60" t="s">
        <v>742</v>
      </c>
      <c r="T241" s="99" t="s">
        <v>32</v>
      </c>
      <c r="U241" s="123" t="s">
        <v>740</v>
      </c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5.75" customHeight="1">
      <c r="A242" s="99">
        <v>231</v>
      </c>
      <c r="B242" s="100" t="s">
        <v>24</v>
      </c>
      <c r="C242" s="60" t="s">
        <v>1002</v>
      </c>
      <c r="D242" s="60" t="s">
        <v>446</v>
      </c>
      <c r="E242" s="60" t="s">
        <v>434</v>
      </c>
      <c r="F242" s="61"/>
      <c r="G242" s="156">
        <v>40494</v>
      </c>
      <c r="H242" s="20" t="s">
        <v>28</v>
      </c>
      <c r="I242" s="59" t="s">
        <v>931</v>
      </c>
      <c r="J242" s="162" t="s">
        <v>1003</v>
      </c>
      <c r="K242" s="20">
        <v>8</v>
      </c>
      <c r="L242" s="102" t="s">
        <v>47</v>
      </c>
      <c r="M242" s="102" t="s">
        <v>47</v>
      </c>
      <c r="N242" s="102">
        <v>1</v>
      </c>
      <c r="O242" s="102">
        <v>0.5</v>
      </c>
      <c r="P242" s="51"/>
      <c r="Q242" s="99">
        <f t="shared" si="3"/>
        <v>1.5</v>
      </c>
      <c r="R242" s="108" t="s">
        <v>1958</v>
      </c>
      <c r="S242" s="162" t="s">
        <v>1004</v>
      </c>
      <c r="T242" s="99" t="s">
        <v>32</v>
      </c>
      <c r="U242" s="162" t="s">
        <v>1003</v>
      </c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5.75" customHeight="1">
      <c r="A243" s="99">
        <v>232</v>
      </c>
      <c r="B243" s="100" t="s">
        <v>24</v>
      </c>
      <c r="C243" s="166" t="s">
        <v>1013</v>
      </c>
      <c r="D243" s="166" t="s">
        <v>976</v>
      </c>
      <c r="E243" s="166" t="s">
        <v>1014</v>
      </c>
      <c r="F243" s="102"/>
      <c r="G243" s="156">
        <v>40237</v>
      </c>
      <c r="H243" s="20" t="s">
        <v>28</v>
      </c>
      <c r="I243" s="59" t="s">
        <v>931</v>
      </c>
      <c r="J243" s="162" t="s">
        <v>1003</v>
      </c>
      <c r="K243" s="20">
        <v>8</v>
      </c>
      <c r="L243" s="102">
        <v>0</v>
      </c>
      <c r="M243" s="102" t="s">
        <v>47</v>
      </c>
      <c r="N243" s="102">
        <v>0</v>
      </c>
      <c r="O243" s="102">
        <v>1.5</v>
      </c>
      <c r="P243" s="51"/>
      <c r="Q243" s="99">
        <f t="shared" si="3"/>
        <v>1.5</v>
      </c>
      <c r="R243" s="108" t="s">
        <v>1958</v>
      </c>
      <c r="S243" s="162" t="s">
        <v>1004</v>
      </c>
      <c r="T243" s="99" t="s">
        <v>32</v>
      </c>
      <c r="U243" s="162" t="s">
        <v>1003</v>
      </c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5.75" customHeight="1">
      <c r="A244" s="99">
        <v>233</v>
      </c>
      <c r="B244" s="100" t="s">
        <v>24</v>
      </c>
      <c r="C244" s="106" t="s">
        <v>250</v>
      </c>
      <c r="D244" s="106" t="s">
        <v>396</v>
      </c>
      <c r="E244" s="106" t="s">
        <v>265</v>
      </c>
      <c r="F244" s="61"/>
      <c r="G244" s="107">
        <v>40433</v>
      </c>
      <c r="H244" s="20" t="s">
        <v>28</v>
      </c>
      <c r="I244" s="59" t="s">
        <v>931</v>
      </c>
      <c r="J244" s="60" t="s">
        <v>270</v>
      </c>
      <c r="K244" s="20">
        <v>8</v>
      </c>
      <c r="L244" s="102">
        <v>0</v>
      </c>
      <c r="M244" s="102">
        <v>0</v>
      </c>
      <c r="N244" s="102">
        <v>1</v>
      </c>
      <c r="O244" s="102">
        <v>0.5</v>
      </c>
      <c r="P244" s="105"/>
      <c r="Q244" s="99">
        <f t="shared" si="3"/>
        <v>1.5</v>
      </c>
      <c r="R244" s="108" t="s">
        <v>1958</v>
      </c>
      <c r="S244" s="115" t="s">
        <v>271</v>
      </c>
      <c r="T244" s="99" t="s">
        <v>32</v>
      </c>
      <c r="U244" s="60" t="s">
        <v>270</v>
      </c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5.75" customHeight="1">
      <c r="A245" s="99">
        <v>234</v>
      </c>
      <c r="B245" s="100" t="s">
        <v>24</v>
      </c>
      <c r="C245" s="166" t="s">
        <v>300</v>
      </c>
      <c r="D245" s="166" t="s">
        <v>524</v>
      </c>
      <c r="E245" s="166" t="s">
        <v>105</v>
      </c>
      <c r="F245" s="61"/>
      <c r="G245" s="122">
        <v>40195</v>
      </c>
      <c r="H245" s="20" t="s">
        <v>28</v>
      </c>
      <c r="I245" s="59" t="s">
        <v>931</v>
      </c>
      <c r="J245" s="60" t="s">
        <v>262</v>
      </c>
      <c r="K245" s="20">
        <v>8</v>
      </c>
      <c r="L245" s="102">
        <v>0</v>
      </c>
      <c r="M245" s="102" t="s">
        <v>58</v>
      </c>
      <c r="N245" s="102">
        <v>0</v>
      </c>
      <c r="O245" s="102">
        <v>1.5</v>
      </c>
      <c r="P245" s="102"/>
      <c r="Q245" s="99">
        <f t="shared" si="3"/>
        <v>1.5</v>
      </c>
      <c r="R245" s="108" t="s">
        <v>1958</v>
      </c>
      <c r="S245" s="60" t="s">
        <v>263</v>
      </c>
      <c r="T245" s="99" t="s">
        <v>32</v>
      </c>
      <c r="U245" s="60" t="s">
        <v>262</v>
      </c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5.75" customHeight="1">
      <c r="A246" s="99">
        <v>235</v>
      </c>
      <c r="B246" s="100" t="s">
        <v>24</v>
      </c>
      <c r="C246" s="60" t="s">
        <v>1137</v>
      </c>
      <c r="D246" s="60" t="s">
        <v>1138</v>
      </c>
      <c r="E246" s="60" t="s">
        <v>381</v>
      </c>
      <c r="F246" s="61"/>
      <c r="G246" s="62">
        <v>40212</v>
      </c>
      <c r="H246" s="20" t="s">
        <v>28</v>
      </c>
      <c r="I246" s="59" t="s">
        <v>931</v>
      </c>
      <c r="J246" s="142" t="s">
        <v>1100</v>
      </c>
      <c r="K246" s="20">
        <v>8</v>
      </c>
      <c r="L246" s="102" t="s">
        <v>58</v>
      </c>
      <c r="M246" s="102" t="s">
        <v>58</v>
      </c>
      <c r="N246" s="102" t="s">
        <v>58</v>
      </c>
      <c r="O246" s="102">
        <v>1.5</v>
      </c>
      <c r="P246" s="105"/>
      <c r="Q246" s="99">
        <f t="shared" si="3"/>
        <v>1.5</v>
      </c>
      <c r="R246" s="108" t="s">
        <v>1958</v>
      </c>
      <c r="S246" s="60" t="s">
        <v>1101</v>
      </c>
      <c r="T246" s="99" t="s">
        <v>32</v>
      </c>
      <c r="U246" s="142" t="s">
        <v>1100</v>
      </c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5.75" customHeight="1">
      <c r="A247" s="99">
        <v>236</v>
      </c>
      <c r="B247" s="100" t="s">
        <v>24</v>
      </c>
      <c r="C247" s="60" t="s">
        <v>1169</v>
      </c>
      <c r="D247" s="60" t="s">
        <v>1170</v>
      </c>
      <c r="E247" s="60" t="s">
        <v>1171</v>
      </c>
      <c r="F247" s="20"/>
      <c r="G247" s="129">
        <v>40416</v>
      </c>
      <c r="H247" s="20" t="s">
        <v>28</v>
      </c>
      <c r="I247" s="59" t="s">
        <v>931</v>
      </c>
      <c r="J247" s="121" t="s">
        <v>1057</v>
      </c>
      <c r="K247" s="20">
        <v>0</v>
      </c>
      <c r="L247" s="102">
        <v>0</v>
      </c>
      <c r="M247" s="102">
        <v>0</v>
      </c>
      <c r="N247" s="102">
        <v>0</v>
      </c>
      <c r="O247" s="102">
        <v>1.5</v>
      </c>
      <c r="P247" s="61"/>
      <c r="Q247" s="99">
        <f t="shared" si="3"/>
        <v>1.5</v>
      </c>
      <c r="R247" s="108" t="s">
        <v>1958</v>
      </c>
      <c r="S247" s="60" t="s">
        <v>1058</v>
      </c>
      <c r="T247" s="99" t="s">
        <v>32</v>
      </c>
      <c r="U247" s="121" t="s">
        <v>1057</v>
      </c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5.75" customHeight="1">
      <c r="A248" s="99">
        <v>237</v>
      </c>
      <c r="B248" s="100" t="s">
        <v>24</v>
      </c>
      <c r="C248" s="60" t="s">
        <v>406</v>
      </c>
      <c r="D248" s="60" t="s">
        <v>332</v>
      </c>
      <c r="E248" s="60" t="s">
        <v>1178</v>
      </c>
      <c r="F248" s="102"/>
      <c r="G248" s="131">
        <v>40220</v>
      </c>
      <c r="H248" s="20" t="s">
        <v>28</v>
      </c>
      <c r="I248" s="59" t="s">
        <v>931</v>
      </c>
      <c r="J248" s="60" t="s">
        <v>215</v>
      </c>
      <c r="K248" s="20">
        <v>8</v>
      </c>
      <c r="L248" s="102">
        <v>0</v>
      </c>
      <c r="M248" s="102">
        <v>0</v>
      </c>
      <c r="N248" s="102">
        <v>0</v>
      </c>
      <c r="O248" s="102">
        <v>1.5</v>
      </c>
      <c r="P248" s="105"/>
      <c r="Q248" s="99">
        <f t="shared" si="3"/>
        <v>1.5</v>
      </c>
      <c r="R248" s="108" t="s">
        <v>1958</v>
      </c>
      <c r="S248" s="60" t="s">
        <v>1128</v>
      </c>
      <c r="T248" s="99" t="s">
        <v>32</v>
      </c>
      <c r="U248" s="60" t="s">
        <v>215</v>
      </c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5.75" customHeight="1">
      <c r="A249" s="99">
        <v>238</v>
      </c>
      <c r="B249" s="100" t="s">
        <v>24</v>
      </c>
      <c r="C249" s="60" t="s">
        <v>1187</v>
      </c>
      <c r="D249" s="166" t="s">
        <v>321</v>
      </c>
      <c r="E249" s="166" t="s">
        <v>1188</v>
      </c>
      <c r="F249" s="20"/>
      <c r="G249" s="122">
        <v>40483</v>
      </c>
      <c r="H249" s="20" t="s">
        <v>28</v>
      </c>
      <c r="I249" s="59" t="s">
        <v>931</v>
      </c>
      <c r="J249" s="60" t="s">
        <v>516</v>
      </c>
      <c r="K249" s="20">
        <v>8</v>
      </c>
      <c r="L249" s="102">
        <v>1</v>
      </c>
      <c r="M249" s="102">
        <v>0</v>
      </c>
      <c r="N249" s="102">
        <v>0</v>
      </c>
      <c r="O249" s="102">
        <v>0.5</v>
      </c>
      <c r="P249" s="61"/>
      <c r="Q249" s="99">
        <f t="shared" si="3"/>
        <v>1.5</v>
      </c>
      <c r="R249" s="108" t="s">
        <v>1958</v>
      </c>
      <c r="S249" s="60" t="s">
        <v>974</v>
      </c>
      <c r="T249" s="99" t="s">
        <v>32</v>
      </c>
      <c r="U249" s="60" t="s">
        <v>516</v>
      </c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5.75" customHeight="1">
      <c r="A250" s="99">
        <v>239</v>
      </c>
      <c r="B250" s="100" t="s">
        <v>24</v>
      </c>
      <c r="C250" s="162" t="s">
        <v>1189</v>
      </c>
      <c r="D250" s="162" t="s">
        <v>1190</v>
      </c>
      <c r="E250" s="162" t="s">
        <v>153</v>
      </c>
      <c r="F250" s="102"/>
      <c r="G250" s="62">
        <v>40556</v>
      </c>
      <c r="H250" s="20" t="s">
        <v>28</v>
      </c>
      <c r="I250" s="59" t="s">
        <v>931</v>
      </c>
      <c r="J250" s="142" t="s">
        <v>154</v>
      </c>
      <c r="K250" s="20">
        <v>8</v>
      </c>
      <c r="L250" s="102">
        <v>0</v>
      </c>
      <c r="M250" s="102" t="s">
        <v>47</v>
      </c>
      <c r="N250" s="102" t="s">
        <v>47</v>
      </c>
      <c r="O250" s="102">
        <v>1.5</v>
      </c>
      <c r="P250" s="105"/>
      <c r="Q250" s="99">
        <f t="shared" si="3"/>
        <v>1.5</v>
      </c>
      <c r="R250" s="108" t="s">
        <v>1958</v>
      </c>
      <c r="S250" s="142" t="s">
        <v>938</v>
      </c>
      <c r="T250" s="99" t="s">
        <v>32</v>
      </c>
      <c r="U250" s="142" t="s">
        <v>154</v>
      </c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5.75" customHeight="1">
      <c r="A251" s="99">
        <v>240</v>
      </c>
      <c r="B251" s="100" t="s">
        <v>24</v>
      </c>
      <c r="C251" s="142" t="s">
        <v>1228</v>
      </c>
      <c r="D251" s="142" t="s">
        <v>1229</v>
      </c>
      <c r="E251" s="142" t="s">
        <v>551</v>
      </c>
      <c r="F251" s="170"/>
      <c r="G251" s="58">
        <v>40493</v>
      </c>
      <c r="H251" s="20" t="s">
        <v>28</v>
      </c>
      <c r="I251" s="59" t="s">
        <v>931</v>
      </c>
      <c r="J251" s="60" t="s">
        <v>1230</v>
      </c>
      <c r="K251" s="20">
        <v>8</v>
      </c>
      <c r="L251" s="102" t="s">
        <v>58</v>
      </c>
      <c r="M251" s="102" t="s">
        <v>58</v>
      </c>
      <c r="N251" s="102">
        <v>0</v>
      </c>
      <c r="O251" s="102">
        <v>1.5</v>
      </c>
      <c r="P251" s="51"/>
      <c r="Q251" s="99">
        <f t="shared" si="3"/>
        <v>1.5</v>
      </c>
      <c r="R251" s="108" t="s">
        <v>1958</v>
      </c>
      <c r="S251" s="142" t="s">
        <v>1231</v>
      </c>
      <c r="T251" s="99" t="s">
        <v>32</v>
      </c>
      <c r="U251" s="60" t="s">
        <v>1230</v>
      </c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5.75" customHeight="1">
      <c r="A252" s="99">
        <v>241</v>
      </c>
      <c r="B252" s="100" t="s">
        <v>24</v>
      </c>
      <c r="C252" s="162" t="s">
        <v>1310</v>
      </c>
      <c r="D252" s="162" t="s">
        <v>1311</v>
      </c>
      <c r="E252" s="162" t="s">
        <v>1109</v>
      </c>
      <c r="F252" s="63"/>
      <c r="G252" s="165" t="s">
        <v>1312</v>
      </c>
      <c r="H252" s="20" t="s">
        <v>28</v>
      </c>
      <c r="I252" s="59" t="s">
        <v>931</v>
      </c>
      <c r="J252" s="142" t="s">
        <v>78</v>
      </c>
      <c r="K252" s="20">
        <v>8</v>
      </c>
      <c r="L252" s="108" t="s">
        <v>58</v>
      </c>
      <c r="M252" s="108" t="s">
        <v>58</v>
      </c>
      <c r="N252" s="108">
        <v>0</v>
      </c>
      <c r="O252" s="108">
        <v>1.5</v>
      </c>
      <c r="P252" s="108"/>
      <c r="Q252" s="99">
        <f t="shared" si="3"/>
        <v>1.5</v>
      </c>
      <c r="R252" s="108" t="s">
        <v>1958</v>
      </c>
      <c r="S252" s="60" t="s">
        <v>36</v>
      </c>
      <c r="T252" s="99" t="s">
        <v>32</v>
      </c>
      <c r="U252" s="142" t="s">
        <v>78</v>
      </c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5.75" customHeight="1">
      <c r="A253" s="99">
        <v>242</v>
      </c>
      <c r="B253" s="100" t="s">
        <v>24</v>
      </c>
      <c r="C253" s="162" t="s">
        <v>1383</v>
      </c>
      <c r="D253" s="162" t="s">
        <v>139</v>
      </c>
      <c r="E253" s="162" t="s">
        <v>105</v>
      </c>
      <c r="F253" s="61"/>
      <c r="G253" s="58">
        <v>40400</v>
      </c>
      <c r="H253" s="20" t="s">
        <v>28</v>
      </c>
      <c r="I253" s="59" t="s">
        <v>931</v>
      </c>
      <c r="J253" s="142" t="s">
        <v>82</v>
      </c>
      <c r="K253" s="20">
        <v>8</v>
      </c>
      <c r="L253" s="102">
        <v>0</v>
      </c>
      <c r="M253" s="102" t="s">
        <v>47</v>
      </c>
      <c r="N253" s="102">
        <v>0</v>
      </c>
      <c r="O253" s="102">
        <v>1.5</v>
      </c>
      <c r="P253" s="51"/>
      <c r="Q253" s="99">
        <f t="shared" si="3"/>
        <v>1.5</v>
      </c>
      <c r="R253" s="108" t="s">
        <v>1958</v>
      </c>
      <c r="S253" s="57" t="s">
        <v>179</v>
      </c>
      <c r="T253" s="99" t="s">
        <v>32</v>
      </c>
      <c r="U253" s="142" t="s">
        <v>82</v>
      </c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5.75" customHeight="1">
      <c r="A254" s="99">
        <v>243</v>
      </c>
      <c r="B254" s="100" t="s">
        <v>24</v>
      </c>
      <c r="C254" s="139" t="s">
        <v>1422</v>
      </c>
      <c r="D254" s="139" t="s">
        <v>346</v>
      </c>
      <c r="E254" s="139" t="s">
        <v>692</v>
      </c>
      <c r="F254" s="109"/>
      <c r="G254" s="138">
        <v>40227</v>
      </c>
      <c r="H254" s="20" t="s">
        <v>28</v>
      </c>
      <c r="I254" s="59" t="s">
        <v>931</v>
      </c>
      <c r="J254" s="60" t="s">
        <v>617</v>
      </c>
      <c r="K254" s="20">
        <v>8</v>
      </c>
      <c r="L254" s="102" t="s">
        <v>58</v>
      </c>
      <c r="M254" s="102" t="s">
        <v>58</v>
      </c>
      <c r="N254" s="102">
        <v>0</v>
      </c>
      <c r="O254" s="102">
        <v>1.5</v>
      </c>
      <c r="P254" s="61"/>
      <c r="Q254" s="99">
        <f t="shared" si="3"/>
        <v>1.5</v>
      </c>
      <c r="R254" s="108" t="s">
        <v>1958</v>
      </c>
      <c r="S254" s="139" t="s">
        <v>618</v>
      </c>
      <c r="T254" s="99" t="s">
        <v>32</v>
      </c>
      <c r="U254" s="60" t="s">
        <v>617</v>
      </c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5.75" customHeight="1">
      <c r="A255" s="99">
        <v>244</v>
      </c>
      <c r="B255" s="100" t="s">
        <v>24</v>
      </c>
      <c r="C255" s="142" t="s">
        <v>1430</v>
      </c>
      <c r="D255" s="142" t="s">
        <v>611</v>
      </c>
      <c r="E255" s="142" t="s">
        <v>1246</v>
      </c>
      <c r="F255" s="61"/>
      <c r="G255" s="107">
        <v>40304</v>
      </c>
      <c r="H255" s="20" t="s">
        <v>28</v>
      </c>
      <c r="I255" s="59" t="s">
        <v>931</v>
      </c>
      <c r="J255" s="60" t="s">
        <v>911</v>
      </c>
      <c r="K255" s="20">
        <v>8</v>
      </c>
      <c r="L255" s="102" t="s">
        <v>47</v>
      </c>
      <c r="M255" s="102" t="s">
        <v>47</v>
      </c>
      <c r="N255" s="102">
        <v>0</v>
      </c>
      <c r="O255" s="102">
        <v>1.5</v>
      </c>
      <c r="P255" s="51"/>
      <c r="Q255" s="99">
        <f t="shared" si="3"/>
        <v>1.5</v>
      </c>
      <c r="R255" s="108" t="s">
        <v>1958</v>
      </c>
      <c r="S255" s="142" t="s">
        <v>1431</v>
      </c>
      <c r="T255" s="99" t="s">
        <v>32</v>
      </c>
      <c r="U255" s="60" t="s">
        <v>911</v>
      </c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5.75" customHeight="1">
      <c r="A256" s="99">
        <v>245</v>
      </c>
      <c r="B256" s="100" t="s">
        <v>24</v>
      </c>
      <c r="C256" s="162" t="s">
        <v>1435</v>
      </c>
      <c r="D256" s="162" t="s">
        <v>561</v>
      </c>
      <c r="E256" s="162" t="s">
        <v>1382</v>
      </c>
      <c r="F256" s="150"/>
      <c r="G256" s="58">
        <v>40628</v>
      </c>
      <c r="H256" s="20" t="s">
        <v>28</v>
      </c>
      <c r="I256" s="59" t="s">
        <v>931</v>
      </c>
      <c r="J256" s="142" t="s">
        <v>82</v>
      </c>
      <c r="K256" s="20">
        <v>8</v>
      </c>
      <c r="L256" s="102">
        <v>0</v>
      </c>
      <c r="M256" s="102" t="s">
        <v>47</v>
      </c>
      <c r="N256" s="102" t="s">
        <v>47</v>
      </c>
      <c r="O256" s="102">
        <v>1.5</v>
      </c>
      <c r="P256" s="61"/>
      <c r="Q256" s="99">
        <f t="shared" si="3"/>
        <v>1.5</v>
      </c>
      <c r="R256" s="108" t="s">
        <v>1958</v>
      </c>
      <c r="S256" s="162" t="s">
        <v>83</v>
      </c>
      <c r="T256" s="99" t="s">
        <v>32</v>
      </c>
      <c r="U256" s="142" t="s">
        <v>82</v>
      </c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5.75" customHeight="1">
      <c r="A257" s="99">
        <v>246</v>
      </c>
      <c r="B257" s="100" t="s">
        <v>24</v>
      </c>
      <c r="C257" s="101" t="s">
        <v>1504</v>
      </c>
      <c r="D257" s="101" t="s">
        <v>1505</v>
      </c>
      <c r="E257" s="101" t="s">
        <v>311</v>
      </c>
      <c r="F257" s="61"/>
      <c r="G257" s="122">
        <v>40260</v>
      </c>
      <c r="H257" s="20" t="s">
        <v>28</v>
      </c>
      <c r="I257" s="59" t="s">
        <v>931</v>
      </c>
      <c r="J257" s="60" t="s">
        <v>215</v>
      </c>
      <c r="K257" s="20">
        <v>8</v>
      </c>
      <c r="L257" s="102">
        <v>0</v>
      </c>
      <c r="M257" s="102" t="s">
        <v>58</v>
      </c>
      <c r="N257" s="102" t="s">
        <v>58</v>
      </c>
      <c r="O257" s="102">
        <v>1.5</v>
      </c>
      <c r="P257" s="51"/>
      <c r="Q257" s="99">
        <f t="shared" si="3"/>
        <v>1.5</v>
      </c>
      <c r="R257" s="108" t="s">
        <v>1958</v>
      </c>
      <c r="S257" s="60" t="s">
        <v>1128</v>
      </c>
      <c r="T257" s="99" t="s">
        <v>32</v>
      </c>
      <c r="U257" s="60" t="s">
        <v>215</v>
      </c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5.75" customHeight="1">
      <c r="A258" s="99">
        <v>247</v>
      </c>
      <c r="B258" s="100" t="s">
        <v>24</v>
      </c>
      <c r="C258" s="166" t="s">
        <v>875</v>
      </c>
      <c r="D258" s="166" t="s">
        <v>1552</v>
      </c>
      <c r="E258" s="166" t="s">
        <v>302</v>
      </c>
      <c r="F258" s="102"/>
      <c r="G258" s="122">
        <v>40244</v>
      </c>
      <c r="H258" s="20" t="s">
        <v>28</v>
      </c>
      <c r="I258" s="59" t="s">
        <v>931</v>
      </c>
      <c r="J258" s="60" t="s">
        <v>764</v>
      </c>
      <c r="K258" s="20">
        <v>8</v>
      </c>
      <c r="L258" s="102" t="s">
        <v>58</v>
      </c>
      <c r="M258" s="102" t="s">
        <v>58</v>
      </c>
      <c r="N258" s="102">
        <v>0</v>
      </c>
      <c r="O258" s="102">
        <v>1.5</v>
      </c>
      <c r="P258" s="105"/>
      <c r="Q258" s="99">
        <f t="shared" si="3"/>
        <v>1.5</v>
      </c>
      <c r="R258" s="108" t="s">
        <v>1958</v>
      </c>
      <c r="S258" s="142" t="s">
        <v>1203</v>
      </c>
      <c r="T258" s="99" t="s">
        <v>32</v>
      </c>
      <c r="U258" s="60" t="s">
        <v>764</v>
      </c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5.75" customHeight="1">
      <c r="A259" s="99">
        <v>248</v>
      </c>
      <c r="B259" s="100" t="s">
        <v>24</v>
      </c>
      <c r="C259" s="166" t="s">
        <v>1581</v>
      </c>
      <c r="D259" s="166" t="s">
        <v>1185</v>
      </c>
      <c r="E259" s="166" t="s">
        <v>1582</v>
      </c>
      <c r="F259" s="102"/>
      <c r="G259" s="156">
        <v>40412</v>
      </c>
      <c r="H259" s="20" t="s">
        <v>28</v>
      </c>
      <c r="I259" s="59" t="s">
        <v>931</v>
      </c>
      <c r="J259" s="162" t="s">
        <v>1001</v>
      </c>
      <c r="K259" s="20">
        <v>8</v>
      </c>
      <c r="L259" s="102">
        <v>0</v>
      </c>
      <c r="M259" s="102" t="s">
        <v>58</v>
      </c>
      <c r="N259" s="102">
        <v>0</v>
      </c>
      <c r="O259" s="102">
        <v>1.5</v>
      </c>
      <c r="P259" s="105"/>
      <c r="Q259" s="99">
        <f t="shared" si="3"/>
        <v>1.5</v>
      </c>
      <c r="R259" s="108" t="s">
        <v>1958</v>
      </c>
      <c r="S259" s="60" t="s">
        <v>391</v>
      </c>
      <c r="T259" s="99" t="s">
        <v>32</v>
      </c>
      <c r="U259" s="162" t="s">
        <v>1001</v>
      </c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5.75" customHeight="1">
      <c r="A260" s="99">
        <v>249</v>
      </c>
      <c r="B260" s="100" t="s">
        <v>24</v>
      </c>
      <c r="C260" s="142" t="s">
        <v>944</v>
      </c>
      <c r="D260" s="142" t="s">
        <v>197</v>
      </c>
      <c r="E260" s="142" t="s">
        <v>341</v>
      </c>
      <c r="F260" s="63"/>
      <c r="G260" s="58">
        <v>40237</v>
      </c>
      <c r="H260" s="20" t="s">
        <v>28</v>
      </c>
      <c r="I260" s="59" t="s">
        <v>931</v>
      </c>
      <c r="J260" s="60" t="s">
        <v>516</v>
      </c>
      <c r="K260" s="20">
        <v>8</v>
      </c>
      <c r="L260" s="102">
        <v>0</v>
      </c>
      <c r="M260" s="102">
        <v>0</v>
      </c>
      <c r="N260" s="102">
        <v>1</v>
      </c>
      <c r="O260" s="102">
        <v>0</v>
      </c>
      <c r="P260" s="102"/>
      <c r="Q260" s="99">
        <f t="shared" si="3"/>
        <v>1</v>
      </c>
      <c r="R260" s="108" t="s">
        <v>1958</v>
      </c>
      <c r="S260" s="60" t="s">
        <v>517</v>
      </c>
      <c r="T260" s="99" t="s">
        <v>32</v>
      </c>
      <c r="U260" s="60" t="s">
        <v>516</v>
      </c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5.75" customHeight="1">
      <c r="A261" s="99">
        <v>250</v>
      </c>
      <c r="B261" s="100" t="s">
        <v>24</v>
      </c>
      <c r="C261" s="142" t="s">
        <v>1040</v>
      </c>
      <c r="D261" s="142" t="s">
        <v>648</v>
      </c>
      <c r="E261" s="142" t="s">
        <v>1041</v>
      </c>
      <c r="F261" s="61"/>
      <c r="G261" s="58">
        <v>40383</v>
      </c>
      <c r="H261" s="20" t="s">
        <v>28</v>
      </c>
      <c r="I261" s="59" t="s">
        <v>931</v>
      </c>
      <c r="J261" s="121" t="s">
        <v>785</v>
      </c>
      <c r="K261" s="20">
        <v>8</v>
      </c>
      <c r="L261" s="102">
        <v>0</v>
      </c>
      <c r="M261" s="102" t="s">
        <v>47</v>
      </c>
      <c r="N261" s="102" t="s">
        <v>47</v>
      </c>
      <c r="O261" s="102">
        <v>1</v>
      </c>
      <c r="P261" s="51"/>
      <c r="Q261" s="99">
        <f t="shared" si="3"/>
        <v>1</v>
      </c>
      <c r="R261" s="108" t="s">
        <v>1958</v>
      </c>
      <c r="S261" s="142" t="s">
        <v>786</v>
      </c>
      <c r="T261" s="99" t="s">
        <v>32</v>
      </c>
      <c r="U261" s="121" t="s">
        <v>785</v>
      </c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5.75" customHeight="1">
      <c r="A262" s="99">
        <v>251</v>
      </c>
      <c r="B262" s="100" t="s">
        <v>24</v>
      </c>
      <c r="C262" s="142" t="s">
        <v>1047</v>
      </c>
      <c r="D262" s="142" t="s">
        <v>292</v>
      </c>
      <c r="E262" s="142" t="s">
        <v>1049</v>
      </c>
      <c r="F262" s="20"/>
      <c r="G262" s="107">
        <v>40295</v>
      </c>
      <c r="H262" s="20" t="s">
        <v>28</v>
      </c>
      <c r="I262" s="59" t="s">
        <v>931</v>
      </c>
      <c r="J262" s="106" t="s">
        <v>191</v>
      </c>
      <c r="K262" s="20">
        <v>8</v>
      </c>
      <c r="L262" s="102" t="s">
        <v>47</v>
      </c>
      <c r="M262" s="102" t="s">
        <v>47</v>
      </c>
      <c r="N262" s="102">
        <v>0</v>
      </c>
      <c r="O262" s="102">
        <v>1</v>
      </c>
      <c r="P262" s="105"/>
      <c r="Q262" s="99">
        <f t="shared" si="3"/>
        <v>1</v>
      </c>
      <c r="R262" s="108" t="s">
        <v>1958</v>
      </c>
      <c r="S262" s="106" t="s">
        <v>192</v>
      </c>
      <c r="T262" s="99" t="s">
        <v>32</v>
      </c>
      <c r="U262" s="106" t="s">
        <v>191</v>
      </c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5.75" customHeight="1">
      <c r="A263" s="99">
        <v>252</v>
      </c>
      <c r="B263" s="100" t="s">
        <v>24</v>
      </c>
      <c r="C263" s="121" t="s">
        <v>1055</v>
      </c>
      <c r="D263" s="121" t="s">
        <v>1056</v>
      </c>
      <c r="E263" s="121" t="s">
        <v>344</v>
      </c>
      <c r="F263" s="61"/>
      <c r="G263" s="131">
        <v>40240</v>
      </c>
      <c r="H263" s="20" t="s">
        <v>28</v>
      </c>
      <c r="I263" s="59" t="s">
        <v>931</v>
      </c>
      <c r="J263" s="121" t="s">
        <v>1057</v>
      </c>
      <c r="K263" s="20">
        <v>8</v>
      </c>
      <c r="L263" s="102" t="s">
        <v>47</v>
      </c>
      <c r="M263" s="102" t="s">
        <v>47</v>
      </c>
      <c r="N263" s="102" t="s">
        <v>47</v>
      </c>
      <c r="O263" s="102">
        <v>1</v>
      </c>
      <c r="P263" s="51"/>
      <c r="Q263" s="99">
        <f t="shared" si="3"/>
        <v>1</v>
      </c>
      <c r="R263" s="108" t="s">
        <v>1958</v>
      </c>
      <c r="S263" s="60" t="s">
        <v>1058</v>
      </c>
      <c r="T263" s="99" t="s">
        <v>32</v>
      </c>
      <c r="U263" s="121" t="s">
        <v>1057</v>
      </c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5.75" customHeight="1">
      <c r="A264" s="99">
        <v>253</v>
      </c>
      <c r="B264" s="100" t="s">
        <v>24</v>
      </c>
      <c r="C264" s="142" t="s">
        <v>1116</v>
      </c>
      <c r="D264" s="142" t="s">
        <v>1117</v>
      </c>
      <c r="E264" s="142" t="s">
        <v>630</v>
      </c>
      <c r="F264" s="108"/>
      <c r="G264" s="58">
        <v>40565</v>
      </c>
      <c r="H264" s="20" t="s">
        <v>28</v>
      </c>
      <c r="I264" s="59" t="s">
        <v>931</v>
      </c>
      <c r="J264" s="60" t="s">
        <v>516</v>
      </c>
      <c r="K264" s="20">
        <v>8</v>
      </c>
      <c r="L264" s="102">
        <v>0</v>
      </c>
      <c r="M264" s="102" t="s">
        <v>47</v>
      </c>
      <c r="N264" s="102">
        <v>0</v>
      </c>
      <c r="O264" s="102">
        <v>1</v>
      </c>
      <c r="P264" s="61"/>
      <c r="Q264" s="99">
        <f t="shared" si="3"/>
        <v>1</v>
      </c>
      <c r="R264" s="108" t="s">
        <v>1958</v>
      </c>
      <c r="S264" s="60" t="s">
        <v>517</v>
      </c>
      <c r="T264" s="99" t="s">
        <v>32</v>
      </c>
      <c r="U264" s="60" t="s">
        <v>516</v>
      </c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5.75" customHeight="1">
      <c r="A265" s="99">
        <v>254</v>
      </c>
      <c r="B265" s="100" t="s">
        <v>24</v>
      </c>
      <c r="C265" s="60" t="s">
        <v>1120</v>
      </c>
      <c r="D265" s="60" t="s">
        <v>561</v>
      </c>
      <c r="E265" s="60" t="s">
        <v>352</v>
      </c>
      <c r="F265" s="61"/>
      <c r="G265" s="142" t="s">
        <v>1121</v>
      </c>
      <c r="H265" s="20" t="s">
        <v>28</v>
      </c>
      <c r="I265" s="59" t="s">
        <v>931</v>
      </c>
      <c r="J265" s="60" t="s">
        <v>463</v>
      </c>
      <c r="K265" s="20">
        <v>8</v>
      </c>
      <c r="L265" s="102" t="s">
        <v>58</v>
      </c>
      <c r="M265" s="102">
        <v>0</v>
      </c>
      <c r="N265" s="102" t="s">
        <v>58</v>
      </c>
      <c r="O265" s="102">
        <v>1</v>
      </c>
      <c r="P265" s="51"/>
      <c r="Q265" s="99">
        <f t="shared" si="3"/>
        <v>1</v>
      </c>
      <c r="R265" s="108" t="s">
        <v>1958</v>
      </c>
      <c r="S265" s="60" t="s">
        <v>464</v>
      </c>
      <c r="T265" s="99" t="s">
        <v>32</v>
      </c>
      <c r="U265" s="60" t="s">
        <v>463</v>
      </c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5.75" customHeight="1">
      <c r="A266" s="99">
        <v>255</v>
      </c>
      <c r="B266" s="100" t="s">
        <v>24</v>
      </c>
      <c r="C266" s="60" t="s">
        <v>1152</v>
      </c>
      <c r="D266" s="60" t="s">
        <v>251</v>
      </c>
      <c r="E266" s="60" t="s">
        <v>105</v>
      </c>
      <c r="F266" s="102"/>
      <c r="G266" s="62">
        <v>40538</v>
      </c>
      <c r="H266" s="20" t="s">
        <v>28</v>
      </c>
      <c r="I266" s="59" t="s">
        <v>931</v>
      </c>
      <c r="J266" s="162" t="s">
        <v>46</v>
      </c>
      <c r="K266" s="20">
        <v>8</v>
      </c>
      <c r="L266" s="102">
        <v>0</v>
      </c>
      <c r="M266" s="102">
        <v>0</v>
      </c>
      <c r="N266" s="102">
        <v>1</v>
      </c>
      <c r="O266" s="102">
        <v>0</v>
      </c>
      <c r="P266" s="105"/>
      <c r="Q266" s="99">
        <f t="shared" si="3"/>
        <v>1</v>
      </c>
      <c r="R266" s="108" t="s">
        <v>1958</v>
      </c>
      <c r="S266" s="139" t="s">
        <v>48</v>
      </c>
      <c r="T266" s="99" t="s">
        <v>32</v>
      </c>
      <c r="U266" s="162" t="s">
        <v>46</v>
      </c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5.75" customHeight="1">
      <c r="A267" s="99">
        <v>256</v>
      </c>
      <c r="B267" s="100" t="s">
        <v>24</v>
      </c>
      <c r="C267" s="106" t="s">
        <v>1233</v>
      </c>
      <c r="D267" s="106" t="s">
        <v>561</v>
      </c>
      <c r="E267" s="106" t="s">
        <v>235</v>
      </c>
      <c r="F267" s="63"/>
      <c r="G267" s="107">
        <v>40442</v>
      </c>
      <c r="H267" s="20" t="s">
        <v>28</v>
      </c>
      <c r="I267" s="59" t="s">
        <v>931</v>
      </c>
      <c r="J267" s="60" t="s">
        <v>270</v>
      </c>
      <c r="K267" s="20">
        <v>8</v>
      </c>
      <c r="L267" s="108">
        <v>0</v>
      </c>
      <c r="M267" s="108">
        <v>0</v>
      </c>
      <c r="N267" s="108">
        <v>0</v>
      </c>
      <c r="O267" s="108">
        <v>1</v>
      </c>
      <c r="P267" s="132"/>
      <c r="Q267" s="99">
        <f t="shared" si="3"/>
        <v>1</v>
      </c>
      <c r="R267" s="108" t="s">
        <v>1958</v>
      </c>
      <c r="S267" s="115" t="s">
        <v>271</v>
      </c>
      <c r="T267" s="99" t="s">
        <v>32</v>
      </c>
      <c r="U267" s="60" t="s">
        <v>270</v>
      </c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5.75" customHeight="1">
      <c r="A268" s="99">
        <v>257</v>
      </c>
      <c r="B268" s="100" t="s">
        <v>24</v>
      </c>
      <c r="C268" s="142" t="s">
        <v>1264</v>
      </c>
      <c r="D268" s="142" t="s">
        <v>753</v>
      </c>
      <c r="E268" s="142" t="s">
        <v>1235</v>
      </c>
      <c r="F268" s="102"/>
      <c r="G268" s="58">
        <v>40100</v>
      </c>
      <c r="H268" s="20" t="s">
        <v>28</v>
      </c>
      <c r="I268" s="59" t="s">
        <v>931</v>
      </c>
      <c r="J268" s="142" t="s">
        <v>516</v>
      </c>
      <c r="K268" s="20">
        <v>8</v>
      </c>
      <c r="L268" s="102" t="s">
        <v>58</v>
      </c>
      <c r="M268" s="102" t="s">
        <v>58</v>
      </c>
      <c r="N268" s="102" t="s">
        <v>58</v>
      </c>
      <c r="O268" s="102">
        <v>1</v>
      </c>
      <c r="P268" s="105"/>
      <c r="Q268" s="99">
        <f t="shared" ref="Q268:Q331" si="4">SUM(L268:P268)</f>
        <v>1</v>
      </c>
      <c r="R268" s="108" t="s">
        <v>1958</v>
      </c>
      <c r="S268" s="60" t="s">
        <v>517</v>
      </c>
      <c r="T268" s="99" t="s">
        <v>32</v>
      </c>
      <c r="U268" s="142" t="s">
        <v>516</v>
      </c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5.75" customHeight="1">
      <c r="A269" s="99">
        <v>258</v>
      </c>
      <c r="B269" s="100" t="s">
        <v>24</v>
      </c>
      <c r="C269" s="106" t="s">
        <v>1266</v>
      </c>
      <c r="D269" s="106" t="s">
        <v>1267</v>
      </c>
      <c r="E269" s="106" t="s">
        <v>385</v>
      </c>
      <c r="F269" s="108"/>
      <c r="G269" s="107">
        <v>40319</v>
      </c>
      <c r="H269" s="20" t="s">
        <v>28</v>
      </c>
      <c r="I269" s="59" t="s">
        <v>931</v>
      </c>
      <c r="J269" s="60" t="s">
        <v>348</v>
      </c>
      <c r="K269" s="20">
        <v>8</v>
      </c>
      <c r="L269" s="102" t="s">
        <v>58</v>
      </c>
      <c r="M269" s="102" t="s">
        <v>58</v>
      </c>
      <c r="N269" s="102" t="s">
        <v>58</v>
      </c>
      <c r="O269" s="102">
        <v>1</v>
      </c>
      <c r="P269" s="102"/>
      <c r="Q269" s="99">
        <f t="shared" si="4"/>
        <v>1</v>
      </c>
      <c r="R269" s="108" t="s">
        <v>1958</v>
      </c>
      <c r="S269" s="60" t="s">
        <v>940</v>
      </c>
      <c r="T269" s="99" t="s">
        <v>32</v>
      </c>
      <c r="U269" s="60" t="s">
        <v>348</v>
      </c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5.75" customHeight="1">
      <c r="A270" s="99">
        <v>259</v>
      </c>
      <c r="B270" s="100" t="s">
        <v>24</v>
      </c>
      <c r="C270" s="162" t="s">
        <v>1269</v>
      </c>
      <c r="D270" s="162" t="s">
        <v>1270</v>
      </c>
      <c r="E270" s="162" t="s">
        <v>1271</v>
      </c>
      <c r="F270" s="109"/>
      <c r="G270" s="62">
        <v>40267</v>
      </c>
      <c r="H270" s="20" t="s">
        <v>28</v>
      </c>
      <c r="I270" s="59" t="s">
        <v>931</v>
      </c>
      <c r="J270" s="60" t="s">
        <v>78</v>
      </c>
      <c r="K270" s="20">
        <v>8</v>
      </c>
      <c r="L270" s="102" t="s">
        <v>47</v>
      </c>
      <c r="M270" s="102">
        <v>0</v>
      </c>
      <c r="N270" s="102">
        <v>0</v>
      </c>
      <c r="O270" s="102">
        <v>1</v>
      </c>
      <c r="P270" s="102"/>
      <c r="Q270" s="99">
        <f t="shared" si="4"/>
        <v>1</v>
      </c>
      <c r="R270" s="108" t="s">
        <v>1958</v>
      </c>
      <c r="S270" s="60" t="s">
        <v>36</v>
      </c>
      <c r="T270" s="99" t="s">
        <v>32</v>
      </c>
      <c r="U270" s="60" t="s">
        <v>78</v>
      </c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5.75" customHeight="1">
      <c r="A271" s="99">
        <v>260</v>
      </c>
      <c r="B271" s="100" t="s">
        <v>24</v>
      </c>
      <c r="C271" s="142" t="s">
        <v>1272</v>
      </c>
      <c r="D271" s="142" t="s">
        <v>373</v>
      </c>
      <c r="E271" s="142" t="s">
        <v>254</v>
      </c>
      <c r="F271" s="102"/>
      <c r="G271" s="145" t="s">
        <v>1273</v>
      </c>
      <c r="H271" s="20" t="s">
        <v>28</v>
      </c>
      <c r="I271" s="59" t="s">
        <v>931</v>
      </c>
      <c r="J271" s="142" t="s">
        <v>1076</v>
      </c>
      <c r="K271" s="20">
        <v>8</v>
      </c>
      <c r="L271" s="102">
        <v>0</v>
      </c>
      <c r="M271" s="102" t="s">
        <v>47</v>
      </c>
      <c r="N271" s="102" t="s">
        <v>47</v>
      </c>
      <c r="O271" s="102">
        <v>1</v>
      </c>
      <c r="P271" s="105"/>
      <c r="Q271" s="99">
        <f t="shared" si="4"/>
        <v>1</v>
      </c>
      <c r="R271" s="108" t="s">
        <v>1958</v>
      </c>
      <c r="S271" s="142" t="s">
        <v>1077</v>
      </c>
      <c r="T271" s="99" t="s">
        <v>32</v>
      </c>
      <c r="U271" s="142" t="s">
        <v>1076</v>
      </c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5.75" customHeight="1">
      <c r="A272" s="99">
        <v>261</v>
      </c>
      <c r="B272" s="100" t="s">
        <v>24</v>
      </c>
      <c r="C272" s="60" t="s">
        <v>1284</v>
      </c>
      <c r="D272" s="60" t="s">
        <v>586</v>
      </c>
      <c r="E272" s="60" t="s">
        <v>381</v>
      </c>
      <c r="F272" s="112"/>
      <c r="G272" s="62">
        <v>40562</v>
      </c>
      <c r="H272" s="20" t="s">
        <v>28</v>
      </c>
      <c r="I272" s="59" t="s">
        <v>931</v>
      </c>
      <c r="J272" s="162" t="s">
        <v>73</v>
      </c>
      <c r="K272" s="20">
        <v>8</v>
      </c>
      <c r="L272" s="102">
        <v>0</v>
      </c>
      <c r="M272" s="102" t="s">
        <v>47</v>
      </c>
      <c r="N272" s="102">
        <v>0</v>
      </c>
      <c r="O272" s="102">
        <v>1</v>
      </c>
      <c r="P272" s="102"/>
      <c r="Q272" s="99">
        <f t="shared" si="4"/>
        <v>1</v>
      </c>
      <c r="R272" s="108" t="s">
        <v>1958</v>
      </c>
      <c r="S272" s="162" t="s">
        <v>74</v>
      </c>
      <c r="T272" s="99" t="s">
        <v>32</v>
      </c>
      <c r="U272" s="162" t="s">
        <v>73</v>
      </c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5.75" customHeight="1">
      <c r="A273" s="99">
        <v>262</v>
      </c>
      <c r="B273" s="100" t="s">
        <v>24</v>
      </c>
      <c r="C273" s="103" t="s">
        <v>1296</v>
      </c>
      <c r="D273" s="103" t="s">
        <v>1297</v>
      </c>
      <c r="E273" s="103" t="s">
        <v>1298</v>
      </c>
      <c r="F273" s="20"/>
      <c r="G273" s="128">
        <v>40346</v>
      </c>
      <c r="H273" s="20" t="s">
        <v>28</v>
      </c>
      <c r="I273" s="59" t="s">
        <v>931</v>
      </c>
      <c r="J273" s="106" t="s">
        <v>78</v>
      </c>
      <c r="K273" s="20">
        <v>8</v>
      </c>
      <c r="L273" s="102" t="s">
        <v>58</v>
      </c>
      <c r="M273" s="102">
        <v>0</v>
      </c>
      <c r="N273" s="102">
        <v>0</v>
      </c>
      <c r="O273" s="102">
        <v>1</v>
      </c>
      <c r="P273" s="61"/>
      <c r="Q273" s="99">
        <f t="shared" si="4"/>
        <v>1</v>
      </c>
      <c r="R273" s="108" t="s">
        <v>1958</v>
      </c>
      <c r="S273" s="106" t="s">
        <v>1292</v>
      </c>
      <c r="T273" s="99" t="s">
        <v>32</v>
      </c>
      <c r="U273" s="106" t="s">
        <v>78</v>
      </c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5.75" customHeight="1">
      <c r="A274" s="99">
        <v>263</v>
      </c>
      <c r="B274" s="100" t="s">
        <v>24</v>
      </c>
      <c r="C274" s="103" t="s">
        <v>1305</v>
      </c>
      <c r="D274" s="103" t="s">
        <v>1306</v>
      </c>
      <c r="E274" s="103" t="s">
        <v>27</v>
      </c>
      <c r="F274" s="170"/>
      <c r="G274" s="128">
        <v>40513</v>
      </c>
      <c r="H274" s="20" t="s">
        <v>28</v>
      </c>
      <c r="I274" s="59" t="s">
        <v>931</v>
      </c>
      <c r="J274" s="106" t="s">
        <v>78</v>
      </c>
      <c r="K274" s="20">
        <v>8</v>
      </c>
      <c r="L274" s="108">
        <v>0</v>
      </c>
      <c r="M274" s="108">
        <v>0</v>
      </c>
      <c r="N274" s="108">
        <v>1</v>
      </c>
      <c r="O274" s="108" t="s">
        <v>47</v>
      </c>
      <c r="P274" s="108"/>
      <c r="Q274" s="99">
        <f t="shared" si="4"/>
        <v>1</v>
      </c>
      <c r="R274" s="108" t="s">
        <v>1958</v>
      </c>
      <c r="S274" s="106" t="s">
        <v>36</v>
      </c>
      <c r="T274" s="99" t="s">
        <v>32</v>
      </c>
      <c r="U274" s="106" t="s">
        <v>78</v>
      </c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5.75" customHeight="1">
      <c r="A275" s="99">
        <v>264</v>
      </c>
      <c r="B275" s="100" t="s">
        <v>24</v>
      </c>
      <c r="C275" s="139" t="s">
        <v>1334</v>
      </c>
      <c r="D275" s="139" t="s">
        <v>1117</v>
      </c>
      <c r="E275" s="139" t="s">
        <v>90</v>
      </c>
      <c r="F275" s="61"/>
      <c r="G275" s="148">
        <v>40406</v>
      </c>
      <c r="H275" s="20" t="s">
        <v>28</v>
      </c>
      <c r="I275" s="59" t="s">
        <v>931</v>
      </c>
      <c r="J275" s="139" t="s">
        <v>1335</v>
      </c>
      <c r="K275" s="20">
        <v>8</v>
      </c>
      <c r="L275" s="102" t="s">
        <v>47</v>
      </c>
      <c r="M275" s="102" t="s">
        <v>47</v>
      </c>
      <c r="N275" s="102">
        <v>0</v>
      </c>
      <c r="O275" s="102">
        <v>1</v>
      </c>
      <c r="P275" s="105"/>
      <c r="Q275" s="99">
        <f t="shared" si="4"/>
        <v>1</v>
      </c>
      <c r="R275" s="108" t="s">
        <v>1958</v>
      </c>
      <c r="S275" s="139" t="s">
        <v>1336</v>
      </c>
      <c r="T275" s="99" t="s">
        <v>32</v>
      </c>
      <c r="U275" s="139" t="s">
        <v>1335</v>
      </c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5.75" customHeight="1">
      <c r="A276" s="99">
        <v>265</v>
      </c>
      <c r="B276" s="100" t="s">
        <v>24</v>
      </c>
      <c r="C276" s="142" t="s">
        <v>1364</v>
      </c>
      <c r="D276" s="142" t="s">
        <v>1365</v>
      </c>
      <c r="E276" s="142" t="s">
        <v>1366</v>
      </c>
      <c r="F276" s="102"/>
      <c r="G276" s="113">
        <v>40218</v>
      </c>
      <c r="H276" s="20" t="s">
        <v>28</v>
      </c>
      <c r="I276" s="59" t="s">
        <v>931</v>
      </c>
      <c r="J276" s="60" t="s">
        <v>358</v>
      </c>
      <c r="K276" s="20">
        <v>8</v>
      </c>
      <c r="L276" s="102">
        <v>0</v>
      </c>
      <c r="M276" s="102">
        <v>0</v>
      </c>
      <c r="N276" s="102">
        <v>0</v>
      </c>
      <c r="O276" s="102">
        <v>1</v>
      </c>
      <c r="P276" s="105"/>
      <c r="Q276" s="99">
        <f t="shared" si="4"/>
        <v>1</v>
      </c>
      <c r="R276" s="108" t="s">
        <v>1958</v>
      </c>
      <c r="S276" s="142" t="s">
        <v>359</v>
      </c>
      <c r="T276" s="99" t="s">
        <v>32</v>
      </c>
      <c r="U276" s="60" t="s">
        <v>358</v>
      </c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5.75" customHeight="1">
      <c r="A277" s="99">
        <v>266</v>
      </c>
      <c r="B277" s="100" t="s">
        <v>24</v>
      </c>
      <c r="C277" s="166" t="s">
        <v>1392</v>
      </c>
      <c r="D277" s="166" t="s">
        <v>1393</v>
      </c>
      <c r="E277" s="166" t="s">
        <v>1394</v>
      </c>
      <c r="F277" s="61"/>
      <c r="G277" s="156">
        <v>40424</v>
      </c>
      <c r="H277" s="20" t="s">
        <v>28</v>
      </c>
      <c r="I277" s="59" t="s">
        <v>931</v>
      </c>
      <c r="J277" s="142" t="s">
        <v>1112</v>
      </c>
      <c r="K277" s="20">
        <v>8</v>
      </c>
      <c r="L277" s="102">
        <v>0</v>
      </c>
      <c r="M277" s="102" t="s">
        <v>58</v>
      </c>
      <c r="N277" s="102">
        <v>0</v>
      </c>
      <c r="O277" s="102">
        <v>1</v>
      </c>
      <c r="P277" s="105"/>
      <c r="Q277" s="99">
        <f t="shared" si="4"/>
        <v>1</v>
      </c>
      <c r="R277" s="108" t="s">
        <v>1958</v>
      </c>
      <c r="S277" s="142" t="s">
        <v>319</v>
      </c>
      <c r="T277" s="99" t="s">
        <v>32</v>
      </c>
      <c r="U277" s="142" t="s">
        <v>1112</v>
      </c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5.75" customHeight="1">
      <c r="A278" s="99">
        <v>267</v>
      </c>
      <c r="B278" s="100" t="s">
        <v>24</v>
      </c>
      <c r="C278" s="166" t="s">
        <v>1454</v>
      </c>
      <c r="D278" s="166" t="s">
        <v>1455</v>
      </c>
      <c r="E278" s="166" t="s">
        <v>302</v>
      </c>
      <c r="F278" s="161"/>
      <c r="G278" s="122">
        <v>40116</v>
      </c>
      <c r="H278" s="20" t="s">
        <v>28</v>
      </c>
      <c r="I278" s="59" t="s">
        <v>931</v>
      </c>
      <c r="J278" s="142" t="s">
        <v>698</v>
      </c>
      <c r="K278" s="20">
        <v>8</v>
      </c>
      <c r="L278" s="102">
        <v>0</v>
      </c>
      <c r="M278" s="102">
        <v>1</v>
      </c>
      <c r="N278" s="102" t="s">
        <v>58</v>
      </c>
      <c r="O278" s="102" t="s">
        <v>58</v>
      </c>
      <c r="P278" s="102"/>
      <c r="Q278" s="99">
        <f t="shared" si="4"/>
        <v>1</v>
      </c>
      <c r="R278" s="108" t="s">
        <v>1958</v>
      </c>
      <c r="S278" s="60" t="s">
        <v>699</v>
      </c>
      <c r="T278" s="99" t="s">
        <v>32</v>
      </c>
      <c r="U278" s="142" t="s">
        <v>698</v>
      </c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5.75" customHeight="1">
      <c r="A279" s="99">
        <v>268</v>
      </c>
      <c r="B279" s="100" t="s">
        <v>24</v>
      </c>
      <c r="C279" s="60" t="s">
        <v>1480</v>
      </c>
      <c r="D279" s="60" t="s">
        <v>351</v>
      </c>
      <c r="E279" s="60" t="s">
        <v>449</v>
      </c>
      <c r="F279" s="63"/>
      <c r="G279" s="58">
        <v>40250</v>
      </c>
      <c r="H279" s="20" t="s">
        <v>28</v>
      </c>
      <c r="I279" s="59" t="s">
        <v>931</v>
      </c>
      <c r="J279" s="121" t="s">
        <v>91</v>
      </c>
      <c r="K279" s="20">
        <v>8</v>
      </c>
      <c r="L279" s="102">
        <v>0</v>
      </c>
      <c r="M279" s="102">
        <v>0</v>
      </c>
      <c r="N279" s="102">
        <v>0</v>
      </c>
      <c r="O279" s="102">
        <v>1</v>
      </c>
      <c r="P279" s="105"/>
      <c r="Q279" s="99">
        <f t="shared" si="4"/>
        <v>1</v>
      </c>
      <c r="R279" s="108" t="s">
        <v>1958</v>
      </c>
      <c r="S279" s="60" t="s">
        <v>135</v>
      </c>
      <c r="T279" s="99" t="s">
        <v>32</v>
      </c>
      <c r="U279" s="121" t="s">
        <v>91</v>
      </c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5.75" customHeight="1">
      <c r="A280" s="99">
        <v>269</v>
      </c>
      <c r="B280" s="100" t="s">
        <v>24</v>
      </c>
      <c r="C280" s="139" t="s">
        <v>811</v>
      </c>
      <c r="D280" s="139" t="s">
        <v>443</v>
      </c>
      <c r="E280" s="139" t="s">
        <v>322</v>
      </c>
      <c r="F280" s="61"/>
      <c r="G280" s="89">
        <v>40363</v>
      </c>
      <c r="H280" s="20" t="s">
        <v>28</v>
      </c>
      <c r="I280" s="59" t="s">
        <v>931</v>
      </c>
      <c r="J280" s="162" t="s">
        <v>186</v>
      </c>
      <c r="K280" s="20">
        <v>8</v>
      </c>
      <c r="L280" s="102">
        <v>0</v>
      </c>
      <c r="M280" s="102" t="s">
        <v>47</v>
      </c>
      <c r="N280" s="102">
        <v>0.5</v>
      </c>
      <c r="O280" s="102">
        <v>0.5</v>
      </c>
      <c r="P280" s="51"/>
      <c r="Q280" s="99">
        <f t="shared" si="4"/>
        <v>1</v>
      </c>
      <c r="R280" s="108" t="s">
        <v>1958</v>
      </c>
      <c r="S280" s="60" t="s">
        <v>187</v>
      </c>
      <c r="T280" s="99" t="s">
        <v>32</v>
      </c>
      <c r="U280" s="162" t="s">
        <v>186</v>
      </c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5.75" customHeight="1">
      <c r="A281" s="99">
        <v>270</v>
      </c>
      <c r="B281" s="100" t="s">
        <v>24</v>
      </c>
      <c r="C281" s="106" t="s">
        <v>1515</v>
      </c>
      <c r="D281" s="106" t="s">
        <v>1516</v>
      </c>
      <c r="E281" s="106" t="s">
        <v>607</v>
      </c>
      <c r="F281" s="112"/>
      <c r="G281" s="114">
        <v>40426</v>
      </c>
      <c r="H281" s="20" t="s">
        <v>28</v>
      </c>
      <c r="I281" s="59" t="s">
        <v>931</v>
      </c>
      <c r="J281" s="162" t="s">
        <v>1001</v>
      </c>
      <c r="K281" s="20">
        <v>8</v>
      </c>
      <c r="L281" s="102">
        <v>0</v>
      </c>
      <c r="M281" s="102">
        <v>1</v>
      </c>
      <c r="N281" s="102">
        <v>0</v>
      </c>
      <c r="O281" s="102">
        <v>0</v>
      </c>
      <c r="P281" s="61"/>
      <c r="Q281" s="99">
        <f t="shared" si="4"/>
        <v>1</v>
      </c>
      <c r="R281" s="108" t="s">
        <v>1958</v>
      </c>
      <c r="S281" s="60" t="s">
        <v>391</v>
      </c>
      <c r="T281" s="99" t="s">
        <v>32</v>
      </c>
      <c r="U281" s="162" t="s">
        <v>1001</v>
      </c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5.75" customHeight="1">
      <c r="A282" s="99">
        <v>271</v>
      </c>
      <c r="B282" s="100" t="s">
        <v>24</v>
      </c>
      <c r="C282" s="142" t="s">
        <v>1530</v>
      </c>
      <c r="D282" s="142" t="s">
        <v>157</v>
      </c>
      <c r="E282" s="142" t="s">
        <v>1178</v>
      </c>
      <c r="F282" s="108"/>
      <c r="G282" s="142" t="s">
        <v>1531</v>
      </c>
      <c r="H282" s="20" t="s">
        <v>28</v>
      </c>
      <c r="I282" s="59" t="s">
        <v>931</v>
      </c>
      <c r="J282" s="60" t="s">
        <v>516</v>
      </c>
      <c r="K282" s="20">
        <v>8</v>
      </c>
      <c r="L282" s="108">
        <v>0</v>
      </c>
      <c r="M282" s="108">
        <v>0</v>
      </c>
      <c r="N282" s="108">
        <v>0</v>
      </c>
      <c r="O282" s="108">
        <v>1</v>
      </c>
      <c r="P282" s="99"/>
      <c r="Q282" s="99">
        <f t="shared" si="4"/>
        <v>1</v>
      </c>
      <c r="R282" s="108" t="s">
        <v>1958</v>
      </c>
      <c r="S282" s="142" t="s">
        <v>517</v>
      </c>
      <c r="T282" s="99" t="s">
        <v>32</v>
      </c>
      <c r="U282" s="60" t="s">
        <v>516</v>
      </c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5.75" customHeight="1">
      <c r="A283" s="99">
        <v>272</v>
      </c>
      <c r="B283" s="100" t="s">
        <v>24</v>
      </c>
      <c r="C283" s="106" t="s">
        <v>1547</v>
      </c>
      <c r="D283" s="106" t="s">
        <v>443</v>
      </c>
      <c r="E283" s="106" t="s">
        <v>240</v>
      </c>
      <c r="F283" s="109"/>
      <c r="G283" s="107">
        <v>40261</v>
      </c>
      <c r="H283" s="20" t="s">
        <v>28</v>
      </c>
      <c r="I283" s="59" t="s">
        <v>931</v>
      </c>
      <c r="J283" s="60" t="s">
        <v>270</v>
      </c>
      <c r="K283" s="20">
        <v>8</v>
      </c>
      <c r="L283" s="102">
        <v>0</v>
      </c>
      <c r="M283" s="102">
        <v>0</v>
      </c>
      <c r="N283" s="102">
        <v>0</v>
      </c>
      <c r="O283" s="102">
        <v>1</v>
      </c>
      <c r="P283" s="105"/>
      <c r="Q283" s="99">
        <f t="shared" si="4"/>
        <v>1</v>
      </c>
      <c r="R283" s="108" t="s">
        <v>1958</v>
      </c>
      <c r="S283" s="115" t="s">
        <v>271</v>
      </c>
      <c r="T283" s="99" t="s">
        <v>32</v>
      </c>
      <c r="U283" s="60" t="s">
        <v>270</v>
      </c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5.75" customHeight="1">
      <c r="A284" s="99">
        <v>273</v>
      </c>
      <c r="B284" s="100" t="s">
        <v>24</v>
      </c>
      <c r="C284" s="162" t="s">
        <v>1555</v>
      </c>
      <c r="D284" s="162" t="s">
        <v>290</v>
      </c>
      <c r="E284" s="162" t="s">
        <v>153</v>
      </c>
      <c r="F284" s="102"/>
      <c r="G284" s="125">
        <v>40416</v>
      </c>
      <c r="H284" s="20" t="s">
        <v>28</v>
      </c>
      <c r="I284" s="59" t="s">
        <v>931</v>
      </c>
      <c r="J284" s="142" t="s">
        <v>278</v>
      </c>
      <c r="K284" s="20">
        <v>8</v>
      </c>
      <c r="L284" s="102">
        <v>0</v>
      </c>
      <c r="M284" s="102" t="s">
        <v>58</v>
      </c>
      <c r="N284" s="102">
        <v>0</v>
      </c>
      <c r="O284" s="102">
        <v>1</v>
      </c>
      <c r="P284" s="105"/>
      <c r="Q284" s="99">
        <f t="shared" si="4"/>
        <v>1</v>
      </c>
      <c r="R284" s="108" t="s">
        <v>1958</v>
      </c>
      <c r="S284" s="60" t="s">
        <v>1009</v>
      </c>
      <c r="T284" s="99" t="s">
        <v>32</v>
      </c>
      <c r="U284" s="142" t="s">
        <v>278</v>
      </c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5.75" customHeight="1">
      <c r="A285" s="99">
        <v>274</v>
      </c>
      <c r="B285" s="100" t="s">
        <v>24</v>
      </c>
      <c r="C285" s="142" t="s">
        <v>1559</v>
      </c>
      <c r="D285" s="142" t="s">
        <v>109</v>
      </c>
      <c r="E285" s="142" t="s">
        <v>1235</v>
      </c>
      <c r="F285" s="102"/>
      <c r="G285" s="58">
        <v>40449</v>
      </c>
      <c r="H285" s="20" t="s">
        <v>28</v>
      </c>
      <c r="I285" s="59" t="s">
        <v>931</v>
      </c>
      <c r="J285" s="142" t="s">
        <v>516</v>
      </c>
      <c r="K285" s="20">
        <v>8</v>
      </c>
      <c r="L285" s="102">
        <v>0</v>
      </c>
      <c r="M285" s="102" t="s">
        <v>47</v>
      </c>
      <c r="N285" s="102">
        <v>0.5</v>
      </c>
      <c r="O285" s="102">
        <v>0.5</v>
      </c>
      <c r="P285" s="105"/>
      <c r="Q285" s="99">
        <f t="shared" si="4"/>
        <v>1</v>
      </c>
      <c r="R285" s="108" t="s">
        <v>1958</v>
      </c>
      <c r="S285" s="142" t="s">
        <v>974</v>
      </c>
      <c r="T285" s="99" t="s">
        <v>32</v>
      </c>
      <c r="U285" s="142" t="s">
        <v>516</v>
      </c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5.75" customHeight="1">
      <c r="A286" s="99">
        <v>275</v>
      </c>
      <c r="B286" s="100" t="s">
        <v>24</v>
      </c>
      <c r="C286" s="103" t="s">
        <v>1560</v>
      </c>
      <c r="D286" s="103" t="s">
        <v>1561</v>
      </c>
      <c r="E286" s="103" t="s">
        <v>569</v>
      </c>
      <c r="F286" s="154"/>
      <c r="G286" s="128">
        <v>40220</v>
      </c>
      <c r="H286" s="20" t="s">
        <v>28</v>
      </c>
      <c r="I286" s="59" t="s">
        <v>931</v>
      </c>
      <c r="J286" s="106" t="s">
        <v>78</v>
      </c>
      <c r="K286" s="20">
        <v>8</v>
      </c>
      <c r="L286" s="108">
        <v>0</v>
      </c>
      <c r="M286" s="108" t="s">
        <v>58</v>
      </c>
      <c r="N286" s="108" t="s">
        <v>58</v>
      </c>
      <c r="O286" s="108">
        <v>1</v>
      </c>
      <c r="P286" s="108"/>
      <c r="Q286" s="99">
        <f t="shared" si="4"/>
        <v>1</v>
      </c>
      <c r="R286" s="108" t="s">
        <v>1958</v>
      </c>
      <c r="S286" s="106" t="s">
        <v>1292</v>
      </c>
      <c r="T286" s="99" t="s">
        <v>32</v>
      </c>
      <c r="U286" s="106" t="s">
        <v>78</v>
      </c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5.75" customHeight="1">
      <c r="A287" s="99">
        <v>276</v>
      </c>
      <c r="B287" s="100" t="s">
        <v>24</v>
      </c>
      <c r="C287" s="162" t="s">
        <v>1573</v>
      </c>
      <c r="D287" s="162" t="s">
        <v>332</v>
      </c>
      <c r="E287" s="162" t="s">
        <v>322</v>
      </c>
      <c r="F287" s="112"/>
      <c r="G287" s="130">
        <v>40303</v>
      </c>
      <c r="H287" s="20" t="s">
        <v>28</v>
      </c>
      <c r="I287" s="59" t="s">
        <v>931</v>
      </c>
      <c r="J287" s="142" t="s">
        <v>78</v>
      </c>
      <c r="K287" s="20">
        <v>8</v>
      </c>
      <c r="L287" s="102" t="s">
        <v>58</v>
      </c>
      <c r="M287" s="102" t="s">
        <v>58</v>
      </c>
      <c r="N287" s="102">
        <v>0.5</v>
      </c>
      <c r="O287" s="102">
        <v>0.5</v>
      </c>
      <c r="P287" s="102"/>
      <c r="Q287" s="99">
        <f t="shared" si="4"/>
        <v>1</v>
      </c>
      <c r="R287" s="108" t="s">
        <v>1958</v>
      </c>
      <c r="S287" s="60" t="s">
        <v>249</v>
      </c>
      <c r="T287" s="99" t="s">
        <v>32</v>
      </c>
      <c r="U287" s="142" t="s">
        <v>78</v>
      </c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5.75" customHeight="1">
      <c r="A288" s="99">
        <v>277</v>
      </c>
      <c r="B288" s="100" t="s">
        <v>24</v>
      </c>
      <c r="C288" s="166" t="s">
        <v>981</v>
      </c>
      <c r="D288" s="166" t="s">
        <v>44</v>
      </c>
      <c r="E288" s="166" t="s">
        <v>982</v>
      </c>
      <c r="F288" s="63"/>
      <c r="G288" s="156">
        <v>40200</v>
      </c>
      <c r="H288" s="20" t="s">
        <v>28</v>
      </c>
      <c r="I288" s="59" t="s">
        <v>931</v>
      </c>
      <c r="J288" s="166" t="s">
        <v>983</v>
      </c>
      <c r="K288" s="20">
        <v>8</v>
      </c>
      <c r="L288" s="108">
        <v>0</v>
      </c>
      <c r="M288" s="108" t="s">
        <v>58</v>
      </c>
      <c r="N288" s="108">
        <v>0</v>
      </c>
      <c r="O288" s="108">
        <v>0.5</v>
      </c>
      <c r="P288" s="108"/>
      <c r="Q288" s="99">
        <f t="shared" si="4"/>
        <v>0.5</v>
      </c>
      <c r="R288" s="108" t="s">
        <v>1958</v>
      </c>
      <c r="S288" s="142" t="s">
        <v>984</v>
      </c>
      <c r="T288" s="99" t="s">
        <v>32</v>
      </c>
      <c r="U288" s="166" t="s">
        <v>983</v>
      </c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5.75" customHeight="1">
      <c r="A289" s="99">
        <v>278</v>
      </c>
      <c r="B289" s="100" t="s">
        <v>24</v>
      </c>
      <c r="C289" s="103" t="s">
        <v>1005</v>
      </c>
      <c r="D289" s="103" t="s">
        <v>1006</v>
      </c>
      <c r="E289" s="103" t="s">
        <v>1007</v>
      </c>
      <c r="F289" s="63"/>
      <c r="G289" s="62">
        <v>40466</v>
      </c>
      <c r="H289" s="20" t="s">
        <v>28</v>
      </c>
      <c r="I289" s="59" t="s">
        <v>931</v>
      </c>
      <c r="J289" s="60" t="s">
        <v>538</v>
      </c>
      <c r="K289" s="20">
        <v>8</v>
      </c>
      <c r="L289" s="102" t="s">
        <v>47</v>
      </c>
      <c r="M289" s="102" t="s">
        <v>47</v>
      </c>
      <c r="N289" s="102" t="s">
        <v>47</v>
      </c>
      <c r="O289" s="102">
        <v>0.5</v>
      </c>
      <c r="P289" s="61"/>
      <c r="Q289" s="99">
        <f t="shared" si="4"/>
        <v>0.5</v>
      </c>
      <c r="R289" s="108" t="s">
        <v>1958</v>
      </c>
      <c r="S289" s="142" t="s">
        <v>539</v>
      </c>
      <c r="T289" s="99" t="s">
        <v>32</v>
      </c>
      <c r="U289" s="60" t="s">
        <v>538</v>
      </c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5.75" customHeight="1">
      <c r="A290" s="99">
        <v>279</v>
      </c>
      <c r="B290" s="100" t="s">
        <v>24</v>
      </c>
      <c r="C290" s="162" t="s">
        <v>1008</v>
      </c>
      <c r="D290" s="162" t="s">
        <v>377</v>
      </c>
      <c r="E290" s="162" t="s">
        <v>434</v>
      </c>
      <c r="F290" s="108"/>
      <c r="G290" s="125">
        <v>40288</v>
      </c>
      <c r="H290" s="20" t="s">
        <v>28</v>
      </c>
      <c r="I290" s="59" t="s">
        <v>931</v>
      </c>
      <c r="J290" s="142" t="s">
        <v>278</v>
      </c>
      <c r="K290" s="20">
        <v>8</v>
      </c>
      <c r="L290" s="102">
        <v>0</v>
      </c>
      <c r="M290" s="102">
        <v>0</v>
      </c>
      <c r="N290" s="102">
        <v>0</v>
      </c>
      <c r="O290" s="102">
        <v>0.5</v>
      </c>
      <c r="P290" s="102"/>
      <c r="Q290" s="99">
        <f t="shared" si="4"/>
        <v>0.5</v>
      </c>
      <c r="R290" s="108" t="s">
        <v>1958</v>
      </c>
      <c r="S290" s="60" t="s">
        <v>1009</v>
      </c>
      <c r="T290" s="99" t="s">
        <v>32</v>
      </c>
      <c r="U290" s="142" t="s">
        <v>278</v>
      </c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5.75" customHeight="1">
      <c r="A291" s="99">
        <v>280</v>
      </c>
      <c r="B291" s="100" t="s">
        <v>24</v>
      </c>
      <c r="C291" s="106" t="s">
        <v>306</v>
      </c>
      <c r="D291" s="106" t="s">
        <v>672</v>
      </c>
      <c r="E291" s="106" t="s">
        <v>567</v>
      </c>
      <c r="F291" s="61"/>
      <c r="G291" s="106" t="s">
        <v>1086</v>
      </c>
      <c r="H291" s="20" t="s">
        <v>28</v>
      </c>
      <c r="I291" s="59" t="s">
        <v>931</v>
      </c>
      <c r="J291" s="60" t="s">
        <v>1087</v>
      </c>
      <c r="K291" s="20">
        <v>8</v>
      </c>
      <c r="L291" s="102" t="s">
        <v>47</v>
      </c>
      <c r="M291" s="102" t="s">
        <v>47</v>
      </c>
      <c r="N291" s="102" t="s">
        <v>47</v>
      </c>
      <c r="O291" s="102">
        <v>0.5</v>
      </c>
      <c r="P291" s="105"/>
      <c r="Q291" s="99">
        <f t="shared" si="4"/>
        <v>0.5</v>
      </c>
      <c r="R291" s="108" t="s">
        <v>1958</v>
      </c>
      <c r="S291" s="106" t="s">
        <v>1088</v>
      </c>
      <c r="T291" s="99" t="s">
        <v>32</v>
      </c>
      <c r="U291" s="60" t="s">
        <v>1087</v>
      </c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5.75" customHeight="1">
      <c r="A292" s="99">
        <v>281</v>
      </c>
      <c r="B292" s="100" t="s">
        <v>24</v>
      </c>
      <c r="C292" s="166" t="s">
        <v>1293</v>
      </c>
      <c r="D292" s="166" t="s">
        <v>1294</v>
      </c>
      <c r="E292" s="166" t="s">
        <v>1109</v>
      </c>
      <c r="F292" s="63"/>
      <c r="G292" s="122">
        <v>40209</v>
      </c>
      <c r="H292" s="20" t="s">
        <v>28</v>
      </c>
      <c r="I292" s="59" t="s">
        <v>931</v>
      </c>
      <c r="J292" s="121" t="s">
        <v>1053</v>
      </c>
      <c r="K292" s="20">
        <v>8</v>
      </c>
      <c r="L292" s="102" t="s">
        <v>58</v>
      </c>
      <c r="M292" s="102" t="s">
        <v>58</v>
      </c>
      <c r="N292" s="102" t="s">
        <v>58</v>
      </c>
      <c r="O292" s="102">
        <v>0.5</v>
      </c>
      <c r="P292" s="105"/>
      <c r="Q292" s="99">
        <f t="shared" si="4"/>
        <v>0.5</v>
      </c>
      <c r="R292" s="108" t="s">
        <v>1958</v>
      </c>
      <c r="S292" s="60" t="s">
        <v>830</v>
      </c>
      <c r="T292" s="99" t="s">
        <v>32</v>
      </c>
      <c r="U292" s="121" t="s">
        <v>1053</v>
      </c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5.75" customHeight="1">
      <c r="A293" s="99">
        <v>282</v>
      </c>
      <c r="B293" s="100" t="s">
        <v>24</v>
      </c>
      <c r="C293" s="162" t="s">
        <v>1315</v>
      </c>
      <c r="D293" s="162" t="s">
        <v>273</v>
      </c>
      <c r="E293" s="162" t="s">
        <v>1316</v>
      </c>
      <c r="F293" s="61"/>
      <c r="G293" s="62">
        <v>40343</v>
      </c>
      <c r="H293" s="20" t="s">
        <v>28</v>
      </c>
      <c r="I293" s="59" t="s">
        <v>931</v>
      </c>
      <c r="J293" s="142" t="s">
        <v>154</v>
      </c>
      <c r="K293" s="20">
        <v>8</v>
      </c>
      <c r="L293" s="102">
        <v>0</v>
      </c>
      <c r="M293" s="102">
        <v>0</v>
      </c>
      <c r="N293" s="102" t="s">
        <v>58</v>
      </c>
      <c r="O293" s="102">
        <v>0.5</v>
      </c>
      <c r="P293" s="51"/>
      <c r="Q293" s="99">
        <f t="shared" si="4"/>
        <v>0.5</v>
      </c>
      <c r="R293" s="108" t="s">
        <v>1958</v>
      </c>
      <c r="S293" s="142" t="s">
        <v>938</v>
      </c>
      <c r="T293" s="99" t="s">
        <v>32</v>
      </c>
      <c r="U293" s="142" t="s">
        <v>154</v>
      </c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5.75" customHeight="1">
      <c r="A294" s="99">
        <v>283</v>
      </c>
      <c r="B294" s="100" t="s">
        <v>24</v>
      </c>
      <c r="C294" s="162" t="s">
        <v>1337</v>
      </c>
      <c r="D294" s="162" t="s">
        <v>1338</v>
      </c>
      <c r="E294" s="162" t="s">
        <v>1256</v>
      </c>
      <c r="F294" s="61"/>
      <c r="G294" s="62">
        <v>40603</v>
      </c>
      <c r="H294" s="20" t="s">
        <v>28</v>
      </c>
      <c r="I294" s="59" t="s">
        <v>931</v>
      </c>
      <c r="J294" s="142" t="s">
        <v>154</v>
      </c>
      <c r="K294" s="20">
        <v>8</v>
      </c>
      <c r="L294" s="102" t="s">
        <v>47</v>
      </c>
      <c r="M294" s="102" t="s">
        <v>47</v>
      </c>
      <c r="N294" s="102" t="s">
        <v>47</v>
      </c>
      <c r="O294" s="102">
        <v>0.5</v>
      </c>
      <c r="P294" s="51"/>
      <c r="Q294" s="99">
        <f t="shared" si="4"/>
        <v>0.5</v>
      </c>
      <c r="R294" s="108" t="s">
        <v>1958</v>
      </c>
      <c r="S294" s="142" t="s">
        <v>938</v>
      </c>
      <c r="T294" s="99" t="s">
        <v>32</v>
      </c>
      <c r="U294" s="142" t="s">
        <v>154</v>
      </c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5.75" customHeight="1">
      <c r="A295" s="99">
        <v>284</v>
      </c>
      <c r="B295" s="100" t="s">
        <v>24</v>
      </c>
      <c r="C295" s="106" t="s">
        <v>1367</v>
      </c>
      <c r="D295" s="106" t="s">
        <v>141</v>
      </c>
      <c r="E295" s="106" t="s">
        <v>265</v>
      </c>
      <c r="F295" s="63"/>
      <c r="G295" s="107">
        <v>40423</v>
      </c>
      <c r="H295" s="20" t="s">
        <v>28</v>
      </c>
      <c r="I295" s="59" t="s">
        <v>931</v>
      </c>
      <c r="J295" s="60" t="s">
        <v>270</v>
      </c>
      <c r="K295" s="20">
        <v>8</v>
      </c>
      <c r="L295" s="102">
        <v>0</v>
      </c>
      <c r="M295" s="102" t="s">
        <v>47</v>
      </c>
      <c r="N295" s="102">
        <v>0</v>
      </c>
      <c r="O295" s="102">
        <v>0.5</v>
      </c>
      <c r="P295" s="105"/>
      <c r="Q295" s="99">
        <f t="shared" si="4"/>
        <v>0.5</v>
      </c>
      <c r="R295" s="108" t="s">
        <v>1958</v>
      </c>
      <c r="S295" s="115" t="s">
        <v>271</v>
      </c>
      <c r="T295" s="99" t="s">
        <v>32</v>
      </c>
      <c r="U295" s="60" t="s">
        <v>270</v>
      </c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5.75" customHeight="1">
      <c r="A296" s="99">
        <v>285</v>
      </c>
      <c r="B296" s="100" t="s">
        <v>24</v>
      </c>
      <c r="C296" s="60" t="s">
        <v>1375</v>
      </c>
      <c r="D296" s="60" t="s">
        <v>1376</v>
      </c>
      <c r="E296" s="60" t="s">
        <v>515</v>
      </c>
      <c r="F296" s="63"/>
      <c r="G296" s="62">
        <v>40305</v>
      </c>
      <c r="H296" s="20" t="s">
        <v>28</v>
      </c>
      <c r="I296" s="59" t="s">
        <v>931</v>
      </c>
      <c r="J296" s="162" t="s">
        <v>46</v>
      </c>
      <c r="K296" s="20">
        <v>8</v>
      </c>
      <c r="L296" s="102">
        <v>0</v>
      </c>
      <c r="M296" s="102" t="s">
        <v>47</v>
      </c>
      <c r="N296" s="102">
        <v>0</v>
      </c>
      <c r="O296" s="102">
        <v>0.5</v>
      </c>
      <c r="P296" s="61"/>
      <c r="Q296" s="99">
        <f t="shared" si="4"/>
        <v>0.5</v>
      </c>
      <c r="R296" s="108" t="s">
        <v>1958</v>
      </c>
      <c r="S296" s="60" t="s">
        <v>1177</v>
      </c>
      <c r="T296" s="99" t="s">
        <v>32</v>
      </c>
      <c r="U296" s="162" t="s">
        <v>46</v>
      </c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5.75" customHeight="1">
      <c r="A297" s="99">
        <v>286</v>
      </c>
      <c r="B297" s="100" t="s">
        <v>24</v>
      </c>
      <c r="C297" s="121" t="s">
        <v>1386</v>
      </c>
      <c r="D297" s="121" t="s">
        <v>1144</v>
      </c>
      <c r="E297" s="121" t="s">
        <v>385</v>
      </c>
      <c r="F297" s="61"/>
      <c r="G297" s="111">
        <v>40373</v>
      </c>
      <c r="H297" s="20" t="s">
        <v>28</v>
      </c>
      <c r="I297" s="59" t="s">
        <v>931</v>
      </c>
      <c r="J297" s="162" t="s">
        <v>1003</v>
      </c>
      <c r="K297" s="20">
        <v>8</v>
      </c>
      <c r="L297" s="102">
        <v>0</v>
      </c>
      <c r="M297" s="102">
        <v>0</v>
      </c>
      <c r="N297" s="102">
        <v>0</v>
      </c>
      <c r="O297" s="102">
        <v>0.5</v>
      </c>
      <c r="P297" s="51"/>
      <c r="Q297" s="99">
        <f t="shared" si="4"/>
        <v>0.5</v>
      </c>
      <c r="R297" s="108" t="s">
        <v>1958</v>
      </c>
      <c r="S297" s="162" t="s">
        <v>1387</v>
      </c>
      <c r="T297" s="99" t="s">
        <v>32</v>
      </c>
      <c r="U297" s="162" t="s">
        <v>1003</v>
      </c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5.75" customHeight="1">
      <c r="A298" s="99">
        <v>287</v>
      </c>
      <c r="B298" s="100" t="s">
        <v>24</v>
      </c>
      <c r="C298" s="142" t="s">
        <v>1412</v>
      </c>
      <c r="D298" s="142" t="s">
        <v>556</v>
      </c>
      <c r="E298" s="142" t="s">
        <v>254</v>
      </c>
      <c r="F298" s="109"/>
      <c r="G298" s="113">
        <v>40512</v>
      </c>
      <c r="H298" s="20" t="s">
        <v>28</v>
      </c>
      <c r="I298" s="59" t="s">
        <v>931</v>
      </c>
      <c r="J298" s="60" t="s">
        <v>358</v>
      </c>
      <c r="K298" s="20">
        <v>8</v>
      </c>
      <c r="L298" s="108">
        <v>0</v>
      </c>
      <c r="M298" s="108">
        <v>0</v>
      </c>
      <c r="N298" s="108">
        <v>0</v>
      </c>
      <c r="O298" s="108">
        <v>0.5</v>
      </c>
      <c r="P298" s="108"/>
      <c r="Q298" s="99">
        <f t="shared" si="4"/>
        <v>0.5</v>
      </c>
      <c r="R298" s="108" t="s">
        <v>1958</v>
      </c>
      <c r="S298" s="60" t="s">
        <v>359</v>
      </c>
      <c r="T298" s="99" t="s">
        <v>32</v>
      </c>
      <c r="U298" s="60" t="s">
        <v>358</v>
      </c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5.75" customHeight="1">
      <c r="A299" s="99">
        <v>288</v>
      </c>
      <c r="B299" s="100" t="s">
        <v>24</v>
      </c>
      <c r="C299" s="103" t="s">
        <v>1469</v>
      </c>
      <c r="D299" s="103" t="s">
        <v>529</v>
      </c>
      <c r="E299" s="103" t="s">
        <v>1470</v>
      </c>
      <c r="F299" s="161"/>
      <c r="G299" s="128">
        <v>40194</v>
      </c>
      <c r="H299" s="20" t="s">
        <v>28</v>
      </c>
      <c r="I299" s="59" t="s">
        <v>931</v>
      </c>
      <c r="J299" s="106" t="s">
        <v>78</v>
      </c>
      <c r="K299" s="20">
        <v>8</v>
      </c>
      <c r="L299" s="102" t="s">
        <v>58</v>
      </c>
      <c r="M299" s="102" t="s">
        <v>58</v>
      </c>
      <c r="N299" s="102">
        <v>0</v>
      </c>
      <c r="O299" s="102">
        <v>0.5</v>
      </c>
      <c r="P299" s="102"/>
      <c r="Q299" s="99">
        <f t="shared" si="4"/>
        <v>0.5</v>
      </c>
      <c r="R299" s="108" t="s">
        <v>1958</v>
      </c>
      <c r="S299" s="106" t="s">
        <v>1292</v>
      </c>
      <c r="T299" s="99" t="s">
        <v>32</v>
      </c>
      <c r="U299" s="106" t="s">
        <v>78</v>
      </c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5.75" customHeight="1">
      <c r="A300" s="99">
        <v>289</v>
      </c>
      <c r="B300" s="100" t="s">
        <v>24</v>
      </c>
      <c r="C300" s="142" t="s">
        <v>1545</v>
      </c>
      <c r="D300" s="142" t="s">
        <v>137</v>
      </c>
      <c r="E300" s="142" t="s">
        <v>1546</v>
      </c>
      <c r="F300" s="102"/>
      <c r="G300" s="129">
        <v>40507</v>
      </c>
      <c r="H300" s="20" t="s">
        <v>28</v>
      </c>
      <c r="I300" s="59" t="s">
        <v>931</v>
      </c>
      <c r="J300" s="121" t="s">
        <v>1362</v>
      </c>
      <c r="K300" s="20">
        <v>8</v>
      </c>
      <c r="L300" s="102">
        <v>0</v>
      </c>
      <c r="M300" s="102">
        <v>0</v>
      </c>
      <c r="N300" s="102">
        <v>0</v>
      </c>
      <c r="O300" s="102">
        <v>0.5</v>
      </c>
      <c r="P300" s="102"/>
      <c r="Q300" s="99">
        <f t="shared" si="4"/>
        <v>0.5</v>
      </c>
      <c r="R300" s="108" t="s">
        <v>1958</v>
      </c>
      <c r="S300" s="60" t="s">
        <v>1363</v>
      </c>
      <c r="T300" s="99" t="s">
        <v>32</v>
      </c>
      <c r="U300" s="121" t="s">
        <v>1362</v>
      </c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5.75" customHeight="1">
      <c r="A301" s="99">
        <v>290</v>
      </c>
      <c r="B301" s="100" t="s">
        <v>24</v>
      </c>
      <c r="C301" s="57" t="s">
        <v>1556</v>
      </c>
      <c r="D301" s="57" t="s">
        <v>616</v>
      </c>
      <c r="E301" s="57" t="s">
        <v>655</v>
      </c>
      <c r="F301" s="20"/>
      <c r="G301" s="62">
        <v>40337</v>
      </c>
      <c r="H301" s="20" t="s">
        <v>28</v>
      </c>
      <c r="I301" s="59" t="s">
        <v>931</v>
      </c>
      <c r="J301" s="60" t="s">
        <v>278</v>
      </c>
      <c r="K301" s="20">
        <v>8</v>
      </c>
      <c r="L301" s="102">
        <v>0</v>
      </c>
      <c r="M301" s="102">
        <v>0</v>
      </c>
      <c r="N301" s="102" t="s">
        <v>58</v>
      </c>
      <c r="O301" s="102">
        <v>0.5</v>
      </c>
      <c r="P301" s="61"/>
      <c r="Q301" s="99">
        <f t="shared" si="4"/>
        <v>0.5</v>
      </c>
      <c r="R301" s="108" t="s">
        <v>1958</v>
      </c>
      <c r="S301" s="142" t="s">
        <v>1009</v>
      </c>
      <c r="T301" s="99" t="s">
        <v>32</v>
      </c>
      <c r="U301" s="60" t="s">
        <v>278</v>
      </c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5.75" customHeight="1">
      <c r="A302" s="99">
        <v>291</v>
      </c>
      <c r="B302" s="100" t="s">
        <v>24</v>
      </c>
      <c r="C302" s="162" t="s">
        <v>934</v>
      </c>
      <c r="D302" s="162" t="s">
        <v>936</v>
      </c>
      <c r="E302" s="162" t="s">
        <v>937</v>
      </c>
      <c r="F302" s="102"/>
      <c r="G302" s="62">
        <v>40510</v>
      </c>
      <c r="H302" s="20" t="s">
        <v>28</v>
      </c>
      <c r="I302" s="59" t="s">
        <v>931</v>
      </c>
      <c r="J302" s="142" t="s">
        <v>154</v>
      </c>
      <c r="K302" s="20">
        <v>8</v>
      </c>
      <c r="L302" s="102">
        <v>0</v>
      </c>
      <c r="M302" s="102" t="s">
        <v>47</v>
      </c>
      <c r="N302" s="102">
        <v>0</v>
      </c>
      <c r="O302" s="102">
        <v>0</v>
      </c>
      <c r="P302" s="105"/>
      <c r="Q302" s="99">
        <f t="shared" si="4"/>
        <v>0</v>
      </c>
      <c r="R302" s="105"/>
      <c r="S302" s="142" t="s">
        <v>938</v>
      </c>
      <c r="T302" s="99" t="s">
        <v>32</v>
      </c>
      <c r="U302" s="142" t="s">
        <v>154</v>
      </c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5.75" customHeight="1">
      <c r="A303" s="99">
        <v>292</v>
      </c>
      <c r="B303" s="100" t="s">
        <v>24</v>
      </c>
      <c r="C303" s="171" t="s">
        <v>945</v>
      </c>
      <c r="D303" s="171" t="s">
        <v>176</v>
      </c>
      <c r="E303" s="171" t="s">
        <v>385</v>
      </c>
      <c r="F303" s="109" t="s">
        <v>946</v>
      </c>
      <c r="G303" s="62">
        <v>40534</v>
      </c>
      <c r="H303" s="20" t="s">
        <v>28</v>
      </c>
      <c r="I303" s="59" t="s">
        <v>931</v>
      </c>
      <c r="J303" s="171" t="s">
        <v>947</v>
      </c>
      <c r="K303" s="20">
        <v>8</v>
      </c>
      <c r="L303" s="63"/>
      <c r="M303" s="63"/>
      <c r="N303" s="63"/>
      <c r="O303" s="63"/>
      <c r="P303" s="63"/>
      <c r="Q303" s="99">
        <f t="shared" si="4"/>
        <v>0</v>
      </c>
      <c r="R303" s="63"/>
      <c r="S303" s="171" t="s">
        <v>948</v>
      </c>
      <c r="T303" s="99" t="s">
        <v>32</v>
      </c>
      <c r="U303" s="171" t="s">
        <v>947</v>
      </c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5.75" customHeight="1">
      <c r="A304" s="99">
        <v>293</v>
      </c>
      <c r="B304" s="100" t="s">
        <v>24</v>
      </c>
      <c r="C304" s="162" t="s">
        <v>961</v>
      </c>
      <c r="D304" s="162" t="s">
        <v>962</v>
      </c>
      <c r="E304" s="162" t="s">
        <v>214</v>
      </c>
      <c r="F304" s="102"/>
      <c r="G304" s="62">
        <v>40431</v>
      </c>
      <c r="H304" s="20" t="s">
        <v>28</v>
      </c>
      <c r="I304" s="59" t="s">
        <v>931</v>
      </c>
      <c r="J304" s="142" t="s">
        <v>154</v>
      </c>
      <c r="K304" s="20">
        <v>8</v>
      </c>
      <c r="L304" s="102"/>
      <c r="M304" s="102"/>
      <c r="N304" s="102"/>
      <c r="O304" s="102"/>
      <c r="P304" s="105"/>
      <c r="Q304" s="99">
        <f t="shared" si="4"/>
        <v>0</v>
      </c>
      <c r="R304" s="105"/>
      <c r="S304" s="142" t="s">
        <v>938</v>
      </c>
      <c r="T304" s="99" t="s">
        <v>32</v>
      </c>
      <c r="U304" s="142" t="s">
        <v>154</v>
      </c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5.75" customHeight="1">
      <c r="A305" s="99">
        <v>294</v>
      </c>
      <c r="B305" s="100" t="s">
        <v>24</v>
      </c>
      <c r="C305" s="106" t="s">
        <v>969</v>
      </c>
      <c r="D305" s="106" t="s">
        <v>620</v>
      </c>
      <c r="E305" s="106" t="s">
        <v>265</v>
      </c>
      <c r="F305" s="102"/>
      <c r="G305" s="107">
        <v>40480</v>
      </c>
      <c r="H305" s="20" t="s">
        <v>28</v>
      </c>
      <c r="I305" s="59" t="s">
        <v>931</v>
      </c>
      <c r="J305" s="142" t="s">
        <v>502</v>
      </c>
      <c r="K305" s="20">
        <v>8</v>
      </c>
      <c r="L305" s="102"/>
      <c r="M305" s="102"/>
      <c r="N305" s="102"/>
      <c r="O305" s="102"/>
      <c r="P305" s="105"/>
      <c r="Q305" s="99">
        <f t="shared" si="4"/>
        <v>0</v>
      </c>
      <c r="R305" s="105"/>
      <c r="S305" s="142" t="s">
        <v>970</v>
      </c>
      <c r="T305" s="99" t="s">
        <v>32</v>
      </c>
      <c r="U305" s="142" t="s">
        <v>502</v>
      </c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5.75" customHeight="1">
      <c r="A306" s="99">
        <v>295</v>
      </c>
      <c r="B306" s="100" t="s">
        <v>24</v>
      </c>
      <c r="C306" s="103" t="s">
        <v>980</v>
      </c>
      <c r="D306" s="103" t="s">
        <v>340</v>
      </c>
      <c r="E306" s="103" t="s">
        <v>865</v>
      </c>
      <c r="F306" s="112"/>
      <c r="G306" s="117">
        <v>40472</v>
      </c>
      <c r="H306" s="20" t="s">
        <v>28</v>
      </c>
      <c r="I306" s="59" t="s">
        <v>931</v>
      </c>
      <c r="J306" s="106" t="s">
        <v>78</v>
      </c>
      <c r="K306" s="20">
        <v>8</v>
      </c>
      <c r="L306" s="102"/>
      <c r="M306" s="102"/>
      <c r="N306" s="102"/>
      <c r="O306" s="102"/>
      <c r="P306" s="102"/>
      <c r="Q306" s="99">
        <f t="shared" si="4"/>
        <v>0</v>
      </c>
      <c r="R306" s="108"/>
      <c r="S306" s="106" t="s">
        <v>249</v>
      </c>
      <c r="T306" s="99" t="s">
        <v>32</v>
      </c>
      <c r="U306" s="106" t="s">
        <v>78</v>
      </c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5.75" customHeight="1">
      <c r="A307" s="99">
        <v>296</v>
      </c>
      <c r="B307" s="100" t="s">
        <v>24</v>
      </c>
      <c r="C307" s="142" t="s">
        <v>1029</v>
      </c>
      <c r="D307" s="142" t="s">
        <v>1030</v>
      </c>
      <c r="E307" s="142" t="s">
        <v>1031</v>
      </c>
      <c r="F307" s="61"/>
      <c r="G307" s="62">
        <v>40629</v>
      </c>
      <c r="H307" s="20" t="s">
        <v>28</v>
      </c>
      <c r="I307" s="59" t="s">
        <v>931</v>
      </c>
      <c r="J307" s="60" t="s">
        <v>1032</v>
      </c>
      <c r="K307" s="20">
        <v>8</v>
      </c>
      <c r="L307" s="102"/>
      <c r="M307" s="102"/>
      <c r="N307" s="102"/>
      <c r="O307" s="102"/>
      <c r="P307" s="51"/>
      <c r="Q307" s="99">
        <f t="shared" si="4"/>
        <v>0</v>
      </c>
      <c r="R307" s="51"/>
      <c r="S307" s="60" t="s">
        <v>1033</v>
      </c>
      <c r="T307" s="99" t="s">
        <v>32</v>
      </c>
      <c r="U307" s="60" t="s">
        <v>1032</v>
      </c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5.75" customHeight="1">
      <c r="A308" s="99">
        <v>297</v>
      </c>
      <c r="B308" s="100" t="s">
        <v>24</v>
      </c>
      <c r="C308" s="60" t="s">
        <v>1037</v>
      </c>
      <c r="D308" s="60" t="s">
        <v>1038</v>
      </c>
      <c r="E308" s="60" t="s">
        <v>1039</v>
      </c>
      <c r="F308" s="63"/>
      <c r="G308" s="113">
        <v>40484</v>
      </c>
      <c r="H308" s="20" t="s">
        <v>28</v>
      </c>
      <c r="I308" s="59" t="s">
        <v>931</v>
      </c>
      <c r="J308" s="60" t="s">
        <v>516</v>
      </c>
      <c r="K308" s="20">
        <v>8</v>
      </c>
      <c r="L308" s="102"/>
      <c r="M308" s="102"/>
      <c r="N308" s="102"/>
      <c r="O308" s="102"/>
      <c r="P308" s="102"/>
      <c r="Q308" s="99">
        <f t="shared" si="4"/>
        <v>0</v>
      </c>
      <c r="R308" s="108"/>
      <c r="S308" s="60" t="s">
        <v>974</v>
      </c>
      <c r="T308" s="99" t="s">
        <v>32</v>
      </c>
      <c r="U308" s="60" t="s">
        <v>516</v>
      </c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5.75" customHeight="1">
      <c r="A309" s="99">
        <v>298</v>
      </c>
      <c r="B309" s="100" t="s">
        <v>24</v>
      </c>
      <c r="C309" s="139" t="s">
        <v>1042</v>
      </c>
      <c r="D309" s="139" t="s">
        <v>1043</v>
      </c>
      <c r="E309" s="139" t="s">
        <v>302</v>
      </c>
      <c r="F309" s="102"/>
      <c r="G309" s="126">
        <v>40400</v>
      </c>
      <c r="H309" s="20" t="s">
        <v>28</v>
      </c>
      <c r="I309" s="59" t="s">
        <v>931</v>
      </c>
      <c r="J309" s="139" t="s">
        <v>68</v>
      </c>
      <c r="K309" s="20">
        <v>8</v>
      </c>
      <c r="L309" s="102"/>
      <c r="M309" s="102"/>
      <c r="N309" s="102"/>
      <c r="O309" s="102"/>
      <c r="P309" s="105"/>
      <c r="Q309" s="99">
        <f t="shared" si="4"/>
        <v>0</v>
      </c>
      <c r="R309" s="105"/>
      <c r="S309" s="139" t="s">
        <v>1022</v>
      </c>
      <c r="T309" s="99" t="s">
        <v>32</v>
      </c>
      <c r="U309" s="139" t="s">
        <v>68</v>
      </c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5.75" customHeight="1">
      <c r="A310" s="99">
        <v>299</v>
      </c>
      <c r="B310" s="100" t="s">
        <v>24</v>
      </c>
      <c r="C310" s="162" t="s">
        <v>1047</v>
      </c>
      <c r="D310" s="162" t="s">
        <v>1048</v>
      </c>
      <c r="E310" s="162" t="s">
        <v>569</v>
      </c>
      <c r="F310" s="112"/>
      <c r="G310" s="62">
        <v>40395</v>
      </c>
      <c r="H310" s="20" t="s">
        <v>28</v>
      </c>
      <c r="I310" s="59" t="s">
        <v>931</v>
      </c>
      <c r="J310" s="60" t="s">
        <v>278</v>
      </c>
      <c r="K310" s="20">
        <v>8</v>
      </c>
      <c r="L310" s="102">
        <v>0</v>
      </c>
      <c r="M310" s="102" t="s">
        <v>47</v>
      </c>
      <c r="N310" s="102">
        <v>0</v>
      </c>
      <c r="O310" s="102">
        <v>0</v>
      </c>
      <c r="P310" s="102"/>
      <c r="Q310" s="99">
        <f t="shared" si="4"/>
        <v>0</v>
      </c>
      <c r="R310" s="108"/>
      <c r="S310" s="142" t="s">
        <v>1009</v>
      </c>
      <c r="T310" s="99" t="s">
        <v>32</v>
      </c>
      <c r="U310" s="60" t="s">
        <v>278</v>
      </c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5.75" customHeight="1">
      <c r="A311" s="99">
        <v>300</v>
      </c>
      <c r="B311" s="100" t="s">
        <v>24</v>
      </c>
      <c r="C311" s="60" t="s">
        <v>1059</v>
      </c>
      <c r="D311" s="60" t="s">
        <v>396</v>
      </c>
      <c r="E311" s="60" t="s">
        <v>692</v>
      </c>
      <c r="F311" s="102"/>
      <c r="G311" s="156">
        <v>40168</v>
      </c>
      <c r="H311" s="20" t="s">
        <v>28</v>
      </c>
      <c r="I311" s="59" t="s">
        <v>931</v>
      </c>
      <c r="J311" s="142" t="s">
        <v>1060</v>
      </c>
      <c r="K311" s="20">
        <v>8</v>
      </c>
      <c r="L311" s="102">
        <v>0</v>
      </c>
      <c r="M311" s="102" t="s">
        <v>58</v>
      </c>
      <c r="N311" s="102">
        <v>0</v>
      </c>
      <c r="O311" s="102">
        <v>0</v>
      </c>
      <c r="P311" s="51"/>
      <c r="Q311" s="99">
        <f t="shared" si="4"/>
        <v>0</v>
      </c>
      <c r="R311" s="105"/>
      <c r="S311" s="60" t="s">
        <v>1061</v>
      </c>
      <c r="T311" s="99" t="s">
        <v>32</v>
      </c>
      <c r="U311" s="142" t="s">
        <v>1060</v>
      </c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5.75" customHeight="1">
      <c r="A312" s="99">
        <v>301</v>
      </c>
      <c r="B312" s="100" t="s">
        <v>24</v>
      </c>
      <c r="C312" s="139" t="s">
        <v>1071</v>
      </c>
      <c r="D312" s="139" t="s">
        <v>1072</v>
      </c>
      <c r="E312" s="139" t="s">
        <v>1073</v>
      </c>
      <c r="F312" s="102"/>
      <c r="G312" s="126">
        <v>40324</v>
      </c>
      <c r="H312" s="20" t="s">
        <v>28</v>
      </c>
      <c r="I312" s="59" t="s">
        <v>931</v>
      </c>
      <c r="J312" s="120" t="s">
        <v>68</v>
      </c>
      <c r="K312" s="20">
        <v>8</v>
      </c>
      <c r="L312" s="102"/>
      <c r="M312" s="102"/>
      <c r="N312" s="102"/>
      <c r="O312" s="102"/>
      <c r="P312" s="61"/>
      <c r="Q312" s="99">
        <f t="shared" si="4"/>
        <v>0</v>
      </c>
      <c r="R312" s="99"/>
      <c r="S312" s="120" t="s">
        <v>1022</v>
      </c>
      <c r="T312" s="99" t="s">
        <v>32</v>
      </c>
      <c r="U312" s="120" t="s">
        <v>68</v>
      </c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5.75" customHeight="1">
      <c r="A313" s="99">
        <v>302</v>
      </c>
      <c r="B313" s="100" t="s">
        <v>24</v>
      </c>
      <c r="C313" s="110" t="s">
        <v>1083</v>
      </c>
      <c r="D313" s="110" t="s">
        <v>157</v>
      </c>
      <c r="E313" s="110" t="s">
        <v>440</v>
      </c>
      <c r="F313" s="102"/>
      <c r="G313" s="130">
        <v>40257</v>
      </c>
      <c r="H313" s="20" t="s">
        <v>28</v>
      </c>
      <c r="I313" s="59" t="s">
        <v>931</v>
      </c>
      <c r="J313" s="60" t="s">
        <v>78</v>
      </c>
      <c r="K313" s="20">
        <v>8</v>
      </c>
      <c r="L313" s="108"/>
      <c r="M313" s="108"/>
      <c r="N313" s="108"/>
      <c r="O313" s="108"/>
      <c r="P313" s="108"/>
      <c r="Q313" s="99">
        <f t="shared" si="4"/>
        <v>0</v>
      </c>
      <c r="R313" s="99"/>
      <c r="S313" s="142"/>
      <c r="T313" s="99" t="s">
        <v>32</v>
      </c>
      <c r="U313" s="60" t="s">
        <v>78</v>
      </c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5.75" customHeight="1">
      <c r="A314" s="99">
        <v>303</v>
      </c>
      <c r="B314" s="100" t="s">
        <v>24</v>
      </c>
      <c r="C314" s="142" t="s">
        <v>1084</v>
      </c>
      <c r="D314" s="142" t="s">
        <v>1085</v>
      </c>
      <c r="E314" s="142" t="s">
        <v>865</v>
      </c>
      <c r="F314" s="61"/>
      <c r="G314" s="134">
        <v>40256</v>
      </c>
      <c r="H314" s="20" t="s">
        <v>28</v>
      </c>
      <c r="I314" s="59" t="s">
        <v>931</v>
      </c>
      <c r="J314" s="121" t="s">
        <v>220</v>
      </c>
      <c r="K314" s="20">
        <v>8</v>
      </c>
      <c r="L314" s="102">
        <v>0</v>
      </c>
      <c r="M314" s="102" t="s">
        <v>47</v>
      </c>
      <c r="N314" s="102">
        <v>0</v>
      </c>
      <c r="O314" s="102" t="s">
        <v>47</v>
      </c>
      <c r="P314" s="102"/>
      <c r="Q314" s="99">
        <f t="shared" si="4"/>
        <v>0</v>
      </c>
      <c r="R314" s="108"/>
      <c r="S314" s="142" t="s">
        <v>571</v>
      </c>
      <c r="T314" s="99" t="s">
        <v>32</v>
      </c>
      <c r="U314" s="121" t="s">
        <v>220</v>
      </c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5.75" customHeight="1">
      <c r="A315" s="99">
        <v>304</v>
      </c>
      <c r="B315" s="100" t="s">
        <v>24</v>
      </c>
      <c r="C315" s="101" t="s">
        <v>1091</v>
      </c>
      <c r="D315" s="101" t="s">
        <v>1092</v>
      </c>
      <c r="E315" s="142" t="s">
        <v>153</v>
      </c>
      <c r="F315" s="102"/>
      <c r="G315" s="58">
        <v>40495</v>
      </c>
      <c r="H315" s="20" t="s">
        <v>28</v>
      </c>
      <c r="I315" s="59" t="s">
        <v>931</v>
      </c>
      <c r="J315" s="60" t="s">
        <v>215</v>
      </c>
      <c r="K315" s="20">
        <v>8</v>
      </c>
      <c r="L315" s="102">
        <v>0</v>
      </c>
      <c r="M315" s="102">
        <v>0</v>
      </c>
      <c r="N315" s="102">
        <v>0</v>
      </c>
      <c r="O315" s="102" t="s">
        <v>58</v>
      </c>
      <c r="P315" s="105"/>
      <c r="Q315" s="99">
        <f t="shared" si="4"/>
        <v>0</v>
      </c>
      <c r="R315" s="105"/>
      <c r="S315" s="60" t="s">
        <v>989</v>
      </c>
      <c r="T315" s="99" t="s">
        <v>32</v>
      </c>
      <c r="U315" s="60" t="s">
        <v>215</v>
      </c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5.75" customHeight="1">
      <c r="A316" s="99">
        <v>305</v>
      </c>
      <c r="B316" s="100" t="s">
        <v>24</v>
      </c>
      <c r="C316" s="142" t="s">
        <v>1098</v>
      </c>
      <c r="D316" s="142" t="s">
        <v>1099</v>
      </c>
      <c r="E316" s="142" t="s">
        <v>322</v>
      </c>
      <c r="F316" s="169"/>
      <c r="G316" s="62">
        <v>40539</v>
      </c>
      <c r="H316" s="20" t="s">
        <v>28</v>
      </c>
      <c r="I316" s="59" t="s">
        <v>931</v>
      </c>
      <c r="J316" s="142" t="s">
        <v>1100</v>
      </c>
      <c r="K316" s="20">
        <v>8</v>
      </c>
      <c r="L316" s="102">
        <v>0</v>
      </c>
      <c r="M316" s="102">
        <v>0</v>
      </c>
      <c r="N316" s="102">
        <v>0</v>
      </c>
      <c r="O316" s="102">
        <v>0</v>
      </c>
      <c r="P316" s="102"/>
      <c r="Q316" s="99">
        <f t="shared" si="4"/>
        <v>0</v>
      </c>
      <c r="R316" s="108"/>
      <c r="S316" s="142" t="s">
        <v>1101</v>
      </c>
      <c r="T316" s="99" t="s">
        <v>32</v>
      </c>
      <c r="U316" s="142" t="s">
        <v>1100</v>
      </c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5.75" customHeight="1">
      <c r="A317" s="99">
        <v>306</v>
      </c>
      <c r="B317" s="100" t="s">
        <v>24</v>
      </c>
      <c r="C317" s="162" t="s">
        <v>1102</v>
      </c>
      <c r="D317" s="162" t="s">
        <v>1103</v>
      </c>
      <c r="E317" s="162" t="s">
        <v>829</v>
      </c>
      <c r="F317" s="61"/>
      <c r="G317" s="130">
        <v>40353</v>
      </c>
      <c r="H317" s="20" t="s">
        <v>28</v>
      </c>
      <c r="I317" s="59" t="s">
        <v>931</v>
      </c>
      <c r="J317" s="60" t="s">
        <v>78</v>
      </c>
      <c r="K317" s="20">
        <v>8</v>
      </c>
      <c r="L317" s="108"/>
      <c r="M317" s="108"/>
      <c r="N317" s="108"/>
      <c r="O317" s="108"/>
      <c r="P317" s="108"/>
      <c r="Q317" s="99">
        <f t="shared" si="4"/>
        <v>0</v>
      </c>
      <c r="R317" s="108"/>
      <c r="S317" s="60" t="s">
        <v>249</v>
      </c>
      <c r="T317" s="99" t="s">
        <v>32</v>
      </c>
      <c r="U317" s="60" t="s">
        <v>78</v>
      </c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5.75" customHeight="1">
      <c r="A318" s="99">
        <v>307</v>
      </c>
      <c r="B318" s="100" t="s">
        <v>24</v>
      </c>
      <c r="C318" s="142" t="s">
        <v>1104</v>
      </c>
      <c r="D318" s="142" t="s">
        <v>157</v>
      </c>
      <c r="E318" s="142" t="s">
        <v>153</v>
      </c>
      <c r="F318" s="135"/>
      <c r="G318" s="62">
        <v>40263</v>
      </c>
      <c r="H318" s="20" t="s">
        <v>28</v>
      </c>
      <c r="I318" s="59" t="s">
        <v>931</v>
      </c>
      <c r="J318" s="162" t="s">
        <v>287</v>
      </c>
      <c r="K318" s="20">
        <v>8</v>
      </c>
      <c r="L318" s="108" t="s">
        <v>58</v>
      </c>
      <c r="M318" s="108">
        <v>0</v>
      </c>
      <c r="N318" s="108" t="s">
        <v>58</v>
      </c>
      <c r="O318" s="108">
        <v>0</v>
      </c>
      <c r="P318" s="108"/>
      <c r="Q318" s="99">
        <f t="shared" si="4"/>
        <v>0</v>
      </c>
      <c r="R318" s="99"/>
      <c r="S318" s="142" t="s">
        <v>546</v>
      </c>
      <c r="T318" s="99" t="s">
        <v>32</v>
      </c>
      <c r="U318" s="162" t="s">
        <v>287</v>
      </c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5.75" customHeight="1">
      <c r="A319" s="99">
        <v>308</v>
      </c>
      <c r="B319" s="100" t="s">
        <v>24</v>
      </c>
      <c r="C319" s="142" t="s">
        <v>1113</v>
      </c>
      <c r="D319" s="142" t="s">
        <v>167</v>
      </c>
      <c r="E319" s="142" t="s">
        <v>1039</v>
      </c>
      <c r="F319" s="161"/>
      <c r="G319" s="125">
        <v>40351</v>
      </c>
      <c r="H319" s="20" t="s">
        <v>28</v>
      </c>
      <c r="I319" s="59" t="s">
        <v>931</v>
      </c>
      <c r="J319" s="142" t="s">
        <v>220</v>
      </c>
      <c r="K319" s="20">
        <v>8</v>
      </c>
      <c r="L319" s="102" t="s">
        <v>58</v>
      </c>
      <c r="M319" s="102" t="s">
        <v>58</v>
      </c>
      <c r="N319" s="102" t="s">
        <v>58</v>
      </c>
      <c r="O319" s="102" t="s">
        <v>58</v>
      </c>
      <c r="P319" s="102"/>
      <c r="Q319" s="99">
        <f t="shared" si="4"/>
        <v>0</v>
      </c>
      <c r="R319" s="108"/>
      <c r="S319" s="60" t="s">
        <v>571</v>
      </c>
      <c r="T319" s="99" t="s">
        <v>32</v>
      </c>
      <c r="U319" s="142" t="s">
        <v>220</v>
      </c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5.75" customHeight="1">
      <c r="A320" s="99">
        <v>309</v>
      </c>
      <c r="B320" s="100" t="s">
        <v>24</v>
      </c>
      <c r="C320" s="142" t="s">
        <v>1130</v>
      </c>
      <c r="D320" s="142" t="s">
        <v>1131</v>
      </c>
      <c r="E320" s="142" t="s">
        <v>544</v>
      </c>
      <c r="F320" s="102"/>
      <c r="G320" s="58">
        <v>40421</v>
      </c>
      <c r="H320" s="20" t="s">
        <v>28</v>
      </c>
      <c r="I320" s="59" t="s">
        <v>931</v>
      </c>
      <c r="J320" s="60" t="s">
        <v>1132</v>
      </c>
      <c r="K320" s="20">
        <v>8</v>
      </c>
      <c r="L320" s="102">
        <v>0</v>
      </c>
      <c r="M320" s="102" t="s">
        <v>58</v>
      </c>
      <c r="N320" s="102">
        <v>0</v>
      </c>
      <c r="O320" s="102">
        <v>0</v>
      </c>
      <c r="P320" s="105"/>
      <c r="Q320" s="99">
        <f t="shared" si="4"/>
        <v>0</v>
      </c>
      <c r="R320" s="105"/>
      <c r="S320" s="142" t="s">
        <v>1133</v>
      </c>
      <c r="T320" s="99" t="s">
        <v>32</v>
      </c>
      <c r="U320" s="60" t="s">
        <v>1132</v>
      </c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5.75" customHeight="1">
      <c r="A321" s="99">
        <v>310</v>
      </c>
      <c r="B321" s="100" t="s">
        <v>24</v>
      </c>
      <c r="C321" s="142" t="s">
        <v>1134</v>
      </c>
      <c r="D321" s="142" t="s">
        <v>1135</v>
      </c>
      <c r="E321" s="142" t="s">
        <v>1136</v>
      </c>
      <c r="F321" s="161"/>
      <c r="G321" s="58">
        <v>40427</v>
      </c>
      <c r="H321" s="20" t="s">
        <v>28</v>
      </c>
      <c r="I321" s="59" t="s">
        <v>931</v>
      </c>
      <c r="J321" s="60" t="s">
        <v>1132</v>
      </c>
      <c r="K321" s="20">
        <v>8</v>
      </c>
      <c r="L321" s="108">
        <v>0</v>
      </c>
      <c r="M321" s="108" t="s">
        <v>47</v>
      </c>
      <c r="N321" s="108" t="s">
        <v>47</v>
      </c>
      <c r="O321" s="108">
        <v>0</v>
      </c>
      <c r="P321" s="132"/>
      <c r="Q321" s="99">
        <f t="shared" si="4"/>
        <v>0</v>
      </c>
      <c r="R321" s="164"/>
      <c r="S321" s="60" t="s">
        <v>1133</v>
      </c>
      <c r="T321" s="99" t="s">
        <v>32</v>
      </c>
      <c r="U321" s="60" t="s">
        <v>1132</v>
      </c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5.75" customHeight="1">
      <c r="A322" s="99">
        <v>311</v>
      </c>
      <c r="B322" s="100" t="s">
        <v>24</v>
      </c>
      <c r="C322" s="106" t="s">
        <v>1143</v>
      </c>
      <c r="D322" s="166" t="s">
        <v>1144</v>
      </c>
      <c r="E322" s="166" t="s">
        <v>177</v>
      </c>
      <c r="F322" s="61"/>
      <c r="G322" s="156">
        <v>40333</v>
      </c>
      <c r="H322" s="20" t="s">
        <v>28</v>
      </c>
      <c r="I322" s="59" t="s">
        <v>931</v>
      </c>
      <c r="J322" s="162" t="s">
        <v>1001</v>
      </c>
      <c r="K322" s="20">
        <v>8</v>
      </c>
      <c r="L322" s="102">
        <v>0</v>
      </c>
      <c r="M322" s="102" t="s">
        <v>58</v>
      </c>
      <c r="N322" s="102">
        <v>0</v>
      </c>
      <c r="O322" s="102">
        <v>0</v>
      </c>
      <c r="P322" s="51"/>
      <c r="Q322" s="99">
        <f t="shared" si="4"/>
        <v>0</v>
      </c>
      <c r="R322" s="51"/>
      <c r="S322" s="60" t="s">
        <v>391</v>
      </c>
      <c r="T322" s="99" t="s">
        <v>32</v>
      </c>
      <c r="U322" s="162" t="s">
        <v>1001</v>
      </c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5.75" customHeight="1">
      <c r="A323" s="99">
        <v>312</v>
      </c>
      <c r="B323" s="100" t="s">
        <v>24</v>
      </c>
      <c r="C323" s="142" t="s">
        <v>1151</v>
      </c>
      <c r="D323" s="142" t="s">
        <v>757</v>
      </c>
      <c r="E323" s="142" t="s">
        <v>895</v>
      </c>
      <c r="F323" s="61"/>
      <c r="G323" s="113">
        <v>40327</v>
      </c>
      <c r="H323" s="20" t="s">
        <v>28</v>
      </c>
      <c r="I323" s="59" t="s">
        <v>931</v>
      </c>
      <c r="J323" s="60" t="s">
        <v>358</v>
      </c>
      <c r="K323" s="20">
        <v>8</v>
      </c>
      <c r="L323" s="102">
        <v>0</v>
      </c>
      <c r="M323" s="102" t="s">
        <v>58</v>
      </c>
      <c r="N323" s="102" t="s">
        <v>58</v>
      </c>
      <c r="O323" s="102">
        <v>0</v>
      </c>
      <c r="P323" s="105"/>
      <c r="Q323" s="99">
        <f t="shared" si="4"/>
        <v>0</v>
      </c>
      <c r="R323" s="51"/>
      <c r="S323" s="60" t="s">
        <v>359</v>
      </c>
      <c r="T323" s="99" t="s">
        <v>32</v>
      </c>
      <c r="U323" s="60" t="s">
        <v>358</v>
      </c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5.75" customHeight="1">
      <c r="A324" s="99">
        <v>313</v>
      </c>
      <c r="B324" s="100" t="s">
        <v>24</v>
      </c>
      <c r="C324" s="121" t="s">
        <v>1172</v>
      </c>
      <c r="D324" s="121" t="s">
        <v>882</v>
      </c>
      <c r="E324" s="121" t="s">
        <v>1049</v>
      </c>
      <c r="F324" s="61"/>
      <c r="G324" s="156">
        <v>40492</v>
      </c>
      <c r="H324" s="20" t="s">
        <v>28</v>
      </c>
      <c r="I324" s="59" t="s">
        <v>931</v>
      </c>
      <c r="J324" s="123" t="s">
        <v>693</v>
      </c>
      <c r="K324" s="20">
        <v>8</v>
      </c>
      <c r="L324" s="102">
        <v>0</v>
      </c>
      <c r="M324" s="102">
        <v>0</v>
      </c>
      <c r="N324" s="102">
        <v>0</v>
      </c>
      <c r="O324" s="102">
        <v>0</v>
      </c>
      <c r="P324" s="51"/>
      <c r="Q324" s="99">
        <f t="shared" si="4"/>
        <v>0</v>
      </c>
      <c r="R324" s="51"/>
      <c r="S324" s="162" t="s">
        <v>1173</v>
      </c>
      <c r="T324" s="99" t="s">
        <v>32</v>
      </c>
      <c r="U324" s="123" t="s">
        <v>693</v>
      </c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5.75" customHeight="1">
      <c r="A325" s="99">
        <v>314</v>
      </c>
      <c r="B325" s="100" t="s">
        <v>24</v>
      </c>
      <c r="C325" s="133" t="s">
        <v>1191</v>
      </c>
      <c r="D325" s="133" t="s">
        <v>1192</v>
      </c>
      <c r="E325" s="133" t="s">
        <v>902</v>
      </c>
      <c r="F325" s="61"/>
      <c r="G325" s="126">
        <v>40257</v>
      </c>
      <c r="H325" s="20" t="s">
        <v>28</v>
      </c>
      <c r="I325" s="59" t="s">
        <v>931</v>
      </c>
      <c r="J325" s="139" t="s">
        <v>68</v>
      </c>
      <c r="K325" s="20">
        <v>8</v>
      </c>
      <c r="L325" s="102" t="s">
        <v>47</v>
      </c>
      <c r="M325" s="102" t="s">
        <v>47</v>
      </c>
      <c r="N325" s="102">
        <v>0</v>
      </c>
      <c r="O325" s="102" t="s">
        <v>1193</v>
      </c>
      <c r="P325" s="51"/>
      <c r="Q325" s="99">
        <f t="shared" si="4"/>
        <v>0</v>
      </c>
      <c r="R325" s="51"/>
      <c r="S325" s="139" t="s">
        <v>1022</v>
      </c>
      <c r="T325" s="99" t="s">
        <v>32</v>
      </c>
      <c r="U325" s="139" t="s">
        <v>68</v>
      </c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5.75" customHeight="1">
      <c r="A326" s="99">
        <v>315</v>
      </c>
      <c r="B326" s="100" t="s">
        <v>24</v>
      </c>
      <c r="C326" s="120" t="s">
        <v>1194</v>
      </c>
      <c r="D326" s="120" t="s">
        <v>1195</v>
      </c>
      <c r="E326" s="120" t="s">
        <v>1196</v>
      </c>
      <c r="F326" s="108"/>
      <c r="G326" s="126">
        <v>40246</v>
      </c>
      <c r="H326" s="20" t="s">
        <v>28</v>
      </c>
      <c r="I326" s="59" t="s">
        <v>931</v>
      </c>
      <c r="J326" s="139" t="s">
        <v>68</v>
      </c>
      <c r="K326" s="20">
        <v>8</v>
      </c>
      <c r="L326" s="102"/>
      <c r="M326" s="102"/>
      <c r="N326" s="102"/>
      <c r="O326" s="102"/>
      <c r="P326" s="102"/>
      <c r="Q326" s="99">
        <f t="shared" si="4"/>
        <v>0</v>
      </c>
      <c r="R326" s="108"/>
      <c r="S326" s="139" t="s">
        <v>1022</v>
      </c>
      <c r="T326" s="99" t="s">
        <v>32</v>
      </c>
      <c r="U326" s="139" t="s">
        <v>68</v>
      </c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5.75" customHeight="1">
      <c r="A327" s="99">
        <v>316</v>
      </c>
      <c r="B327" s="100" t="s">
        <v>24</v>
      </c>
      <c r="C327" s="143" t="s">
        <v>1211</v>
      </c>
      <c r="D327" s="143" t="s">
        <v>892</v>
      </c>
      <c r="E327" s="143" t="s">
        <v>1041</v>
      </c>
      <c r="F327" s="61"/>
      <c r="G327" s="144">
        <v>40292</v>
      </c>
      <c r="H327" s="20" t="s">
        <v>28</v>
      </c>
      <c r="I327" s="59" t="s">
        <v>931</v>
      </c>
      <c r="J327" s="142" t="s">
        <v>867</v>
      </c>
      <c r="K327" s="20">
        <v>8</v>
      </c>
      <c r="L327" s="102">
        <v>0</v>
      </c>
      <c r="M327" s="102">
        <v>0</v>
      </c>
      <c r="N327" s="102">
        <v>0</v>
      </c>
      <c r="O327" s="102">
        <v>0</v>
      </c>
      <c r="P327" s="51"/>
      <c r="Q327" s="99">
        <f t="shared" si="4"/>
        <v>0</v>
      </c>
      <c r="R327" s="51"/>
      <c r="S327" s="60" t="s">
        <v>868</v>
      </c>
      <c r="T327" s="99" t="s">
        <v>32</v>
      </c>
      <c r="U327" s="142" t="s">
        <v>867</v>
      </c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5.75" customHeight="1">
      <c r="A328" s="99">
        <v>317</v>
      </c>
      <c r="B328" s="100" t="s">
        <v>24</v>
      </c>
      <c r="C328" s="162" t="s">
        <v>1214</v>
      </c>
      <c r="D328" s="162" t="s">
        <v>340</v>
      </c>
      <c r="E328" s="162" t="s">
        <v>1215</v>
      </c>
      <c r="F328" s="63"/>
      <c r="G328" s="62">
        <v>40197</v>
      </c>
      <c r="H328" s="20" t="s">
        <v>28</v>
      </c>
      <c r="I328" s="59" t="s">
        <v>931</v>
      </c>
      <c r="J328" s="142" t="s">
        <v>78</v>
      </c>
      <c r="K328" s="20">
        <v>8</v>
      </c>
      <c r="L328" s="102"/>
      <c r="M328" s="102"/>
      <c r="N328" s="102"/>
      <c r="O328" s="102"/>
      <c r="P328" s="102"/>
      <c r="Q328" s="99">
        <f t="shared" si="4"/>
        <v>0</v>
      </c>
      <c r="R328" s="108"/>
      <c r="S328" s="142" t="s">
        <v>249</v>
      </c>
      <c r="T328" s="99" t="s">
        <v>32</v>
      </c>
      <c r="U328" s="142" t="s">
        <v>78</v>
      </c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5.75" customHeight="1">
      <c r="A329" s="99">
        <v>318</v>
      </c>
      <c r="B329" s="100" t="s">
        <v>24</v>
      </c>
      <c r="C329" s="166" t="s">
        <v>1219</v>
      </c>
      <c r="D329" s="166" t="s">
        <v>1220</v>
      </c>
      <c r="E329" s="166" t="s">
        <v>1041</v>
      </c>
      <c r="F329" s="102"/>
      <c r="G329" s="122" t="s">
        <v>1221</v>
      </c>
      <c r="H329" s="20" t="s">
        <v>28</v>
      </c>
      <c r="I329" s="59" t="s">
        <v>931</v>
      </c>
      <c r="J329" s="142" t="s">
        <v>878</v>
      </c>
      <c r="K329" s="20">
        <v>8</v>
      </c>
      <c r="L329" s="102" t="s">
        <v>47</v>
      </c>
      <c r="M329" s="102" t="s">
        <v>47</v>
      </c>
      <c r="N329" s="102">
        <v>0</v>
      </c>
      <c r="O329" s="102">
        <v>0</v>
      </c>
      <c r="P329" s="105"/>
      <c r="Q329" s="99">
        <f t="shared" si="4"/>
        <v>0</v>
      </c>
      <c r="R329" s="105"/>
      <c r="S329" s="142" t="s">
        <v>879</v>
      </c>
      <c r="T329" s="99" t="s">
        <v>32</v>
      </c>
      <c r="U329" s="142" t="s">
        <v>878</v>
      </c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5.75" customHeight="1">
      <c r="A330" s="99">
        <v>319</v>
      </c>
      <c r="B330" s="100" t="s">
        <v>24</v>
      </c>
      <c r="C330" s="142" t="s">
        <v>1222</v>
      </c>
      <c r="D330" s="142" t="s">
        <v>1223</v>
      </c>
      <c r="E330" s="142" t="s">
        <v>569</v>
      </c>
      <c r="F330" s="161"/>
      <c r="G330" s="129">
        <v>40512</v>
      </c>
      <c r="H330" s="20" t="s">
        <v>28</v>
      </c>
      <c r="I330" s="59" t="s">
        <v>931</v>
      </c>
      <c r="J330" s="60" t="s">
        <v>164</v>
      </c>
      <c r="K330" s="20">
        <v>8</v>
      </c>
      <c r="L330" s="102"/>
      <c r="M330" s="102"/>
      <c r="N330" s="102"/>
      <c r="O330" s="102"/>
      <c r="P330" s="105"/>
      <c r="Q330" s="99">
        <f t="shared" si="4"/>
        <v>0</v>
      </c>
      <c r="R330" s="164"/>
      <c r="S330" s="60" t="s">
        <v>165</v>
      </c>
      <c r="T330" s="99" t="s">
        <v>32</v>
      </c>
      <c r="U330" s="60" t="s">
        <v>164</v>
      </c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5.75" customHeight="1">
      <c r="A331" s="99">
        <v>320</v>
      </c>
      <c r="B331" s="100" t="s">
        <v>24</v>
      </c>
      <c r="C331" s="142" t="s">
        <v>1224</v>
      </c>
      <c r="D331" s="142" t="s">
        <v>121</v>
      </c>
      <c r="E331" s="142" t="s">
        <v>449</v>
      </c>
      <c r="F331" s="161"/>
      <c r="G331" s="62">
        <v>40323</v>
      </c>
      <c r="H331" s="20" t="s">
        <v>28</v>
      </c>
      <c r="I331" s="59" t="s">
        <v>931</v>
      </c>
      <c r="J331" s="57" t="s">
        <v>287</v>
      </c>
      <c r="K331" s="20">
        <v>8</v>
      </c>
      <c r="L331" s="102">
        <v>0</v>
      </c>
      <c r="M331" s="102">
        <v>0</v>
      </c>
      <c r="N331" s="102">
        <v>0</v>
      </c>
      <c r="O331" s="102">
        <v>0</v>
      </c>
      <c r="P331" s="61"/>
      <c r="Q331" s="99">
        <f t="shared" si="4"/>
        <v>0</v>
      </c>
      <c r="R331" s="99"/>
      <c r="S331" s="60" t="s">
        <v>546</v>
      </c>
      <c r="T331" s="99" t="s">
        <v>32</v>
      </c>
      <c r="U331" s="57" t="s">
        <v>287</v>
      </c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5.75" customHeight="1">
      <c r="A332" s="99">
        <v>321</v>
      </c>
      <c r="B332" s="100" t="s">
        <v>24</v>
      </c>
      <c r="C332" s="166" t="s">
        <v>1232</v>
      </c>
      <c r="D332" s="166" t="s">
        <v>176</v>
      </c>
      <c r="E332" s="166" t="s">
        <v>449</v>
      </c>
      <c r="F332" s="63"/>
      <c r="G332" s="156">
        <v>40180</v>
      </c>
      <c r="H332" s="20" t="s">
        <v>28</v>
      </c>
      <c r="I332" s="59" t="s">
        <v>931</v>
      </c>
      <c r="J332" s="123" t="s">
        <v>693</v>
      </c>
      <c r="K332" s="20">
        <v>8</v>
      </c>
      <c r="L332" s="102" t="s">
        <v>58</v>
      </c>
      <c r="M332" s="102" t="s">
        <v>58</v>
      </c>
      <c r="N332" s="102" t="s">
        <v>58</v>
      </c>
      <c r="O332" s="102">
        <v>0</v>
      </c>
      <c r="P332" s="102"/>
      <c r="Q332" s="99">
        <f t="shared" ref="Q332:Q395" si="5">SUM(L332:P332)</f>
        <v>0</v>
      </c>
      <c r="R332" s="108"/>
      <c r="S332" s="162" t="s">
        <v>1173</v>
      </c>
      <c r="T332" s="99" t="s">
        <v>32</v>
      </c>
      <c r="U332" s="123" t="s">
        <v>693</v>
      </c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5.75" customHeight="1">
      <c r="A333" s="99">
        <v>322</v>
      </c>
      <c r="B333" s="100" t="s">
        <v>24</v>
      </c>
      <c r="C333" s="60" t="s">
        <v>1234</v>
      </c>
      <c r="D333" s="60" t="s">
        <v>128</v>
      </c>
      <c r="E333" s="142" t="s">
        <v>1235</v>
      </c>
      <c r="F333" s="63"/>
      <c r="G333" s="142"/>
      <c r="H333" s="20" t="s">
        <v>28</v>
      </c>
      <c r="I333" s="59" t="s">
        <v>931</v>
      </c>
      <c r="J333" s="60" t="s">
        <v>955</v>
      </c>
      <c r="K333" s="20">
        <v>8</v>
      </c>
      <c r="L333" s="102">
        <v>0</v>
      </c>
      <c r="M333" s="102">
        <v>0</v>
      </c>
      <c r="N333" s="102">
        <v>0</v>
      </c>
      <c r="O333" s="102">
        <v>0</v>
      </c>
      <c r="P333" s="105"/>
      <c r="Q333" s="99">
        <f t="shared" si="5"/>
        <v>0</v>
      </c>
      <c r="R333" s="164"/>
      <c r="S333" s="60" t="s">
        <v>956</v>
      </c>
      <c r="T333" s="99" t="s">
        <v>32</v>
      </c>
      <c r="U333" s="60" t="s">
        <v>955</v>
      </c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5.75" customHeight="1">
      <c r="A334" s="99">
        <v>323</v>
      </c>
      <c r="B334" s="100" t="s">
        <v>24</v>
      </c>
      <c r="C334" s="166" t="s">
        <v>1247</v>
      </c>
      <c r="D334" s="166" t="s">
        <v>200</v>
      </c>
      <c r="E334" s="166" t="s">
        <v>341</v>
      </c>
      <c r="F334" s="61"/>
      <c r="G334" s="122">
        <v>40316</v>
      </c>
      <c r="H334" s="20" t="s">
        <v>28</v>
      </c>
      <c r="I334" s="59" t="s">
        <v>931</v>
      </c>
      <c r="J334" s="121" t="s">
        <v>1053</v>
      </c>
      <c r="K334" s="20">
        <v>8</v>
      </c>
      <c r="L334" s="102" t="s">
        <v>58</v>
      </c>
      <c r="M334" s="102" t="s">
        <v>58</v>
      </c>
      <c r="N334" s="102">
        <v>0</v>
      </c>
      <c r="O334" s="102" t="s">
        <v>58</v>
      </c>
      <c r="P334" s="51"/>
      <c r="Q334" s="99">
        <f t="shared" si="5"/>
        <v>0</v>
      </c>
      <c r="R334" s="51"/>
      <c r="S334" s="60" t="s">
        <v>830</v>
      </c>
      <c r="T334" s="99" t="s">
        <v>32</v>
      </c>
      <c r="U334" s="121" t="s">
        <v>1053</v>
      </c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5.75" customHeight="1">
      <c r="A335" s="99">
        <v>324</v>
      </c>
      <c r="B335" s="100" t="s">
        <v>24</v>
      </c>
      <c r="C335" s="142" t="s">
        <v>1253</v>
      </c>
      <c r="D335" s="142" t="s">
        <v>307</v>
      </c>
      <c r="E335" s="142" t="s">
        <v>311</v>
      </c>
      <c r="F335" s="63"/>
      <c r="G335" s="58">
        <v>40541</v>
      </c>
      <c r="H335" s="20" t="s">
        <v>28</v>
      </c>
      <c r="I335" s="59" t="s">
        <v>931</v>
      </c>
      <c r="J335" s="121" t="s">
        <v>1053</v>
      </c>
      <c r="K335" s="20">
        <v>8</v>
      </c>
      <c r="L335" s="102"/>
      <c r="M335" s="102"/>
      <c r="N335" s="102"/>
      <c r="O335" s="102"/>
      <c r="P335" s="102"/>
      <c r="Q335" s="99">
        <f t="shared" si="5"/>
        <v>0</v>
      </c>
      <c r="R335" s="108"/>
      <c r="S335" s="142" t="s">
        <v>830</v>
      </c>
      <c r="T335" s="99" t="s">
        <v>32</v>
      </c>
      <c r="U335" s="121" t="s">
        <v>1053</v>
      </c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5.75" customHeight="1">
      <c r="A336" s="99">
        <v>325</v>
      </c>
      <c r="B336" s="100" t="s">
        <v>24</v>
      </c>
      <c r="C336" s="142" t="s">
        <v>1254</v>
      </c>
      <c r="D336" s="142" t="s">
        <v>715</v>
      </c>
      <c r="E336" s="142" t="s">
        <v>607</v>
      </c>
      <c r="F336" s="61"/>
      <c r="G336" s="62">
        <v>40222</v>
      </c>
      <c r="H336" s="20" t="s">
        <v>28</v>
      </c>
      <c r="I336" s="59" t="s">
        <v>931</v>
      </c>
      <c r="J336" s="142" t="s">
        <v>96</v>
      </c>
      <c r="K336" s="20">
        <v>8</v>
      </c>
      <c r="L336" s="102"/>
      <c r="M336" s="102"/>
      <c r="N336" s="102"/>
      <c r="O336" s="102"/>
      <c r="P336" s="51"/>
      <c r="Q336" s="99">
        <f t="shared" si="5"/>
        <v>0</v>
      </c>
      <c r="R336" s="51"/>
      <c r="S336" s="60" t="s">
        <v>97</v>
      </c>
      <c r="T336" s="99" t="s">
        <v>32</v>
      </c>
      <c r="U336" s="142" t="s">
        <v>96</v>
      </c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5.75" customHeight="1">
      <c r="A337" s="99">
        <v>326</v>
      </c>
      <c r="B337" s="100" t="s">
        <v>24</v>
      </c>
      <c r="C337" s="162" t="s">
        <v>1257</v>
      </c>
      <c r="D337" s="162" t="s">
        <v>1258</v>
      </c>
      <c r="E337" s="162" t="s">
        <v>865</v>
      </c>
      <c r="F337" s="61"/>
      <c r="G337" s="62">
        <v>40183</v>
      </c>
      <c r="H337" s="20" t="s">
        <v>28</v>
      </c>
      <c r="I337" s="59" t="s">
        <v>931</v>
      </c>
      <c r="J337" s="142" t="s">
        <v>154</v>
      </c>
      <c r="K337" s="20">
        <v>8</v>
      </c>
      <c r="L337" s="102"/>
      <c r="M337" s="102"/>
      <c r="N337" s="102"/>
      <c r="O337" s="102"/>
      <c r="P337" s="51"/>
      <c r="Q337" s="99">
        <f t="shared" si="5"/>
        <v>0</v>
      </c>
      <c r="R337" s="51"/>
      <c r="S337" s="60" t="s">
        <v>966</v>
      </c>
      <c r="T337" s="99" t="s">
        <v>32</v>
      </c>
      <c r="U337" s="142" t="s">
        <v>154</v>
      </c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5.75" customHeight="1">
      <c r="A338" s="99">
        <v>327</v>
      </c>
      <c r="B338" s="100" t="s">
        <v>24</v>
      </c>
      <c r="C338" s="60" t="s">
        <v>1268</v>
      </c>
      <c r="D338" s="60" t="s">
        <v>85</v>
      </c>
      <c r="E338" s="60" t="s">
        <v>509</v>
      </c>
      <c r="F338" s="161"/>
      <c r="G338" s="58">
        <v>40216</v>
      </c>
      <c r="H338" s="20" t="s">
        <v>28</v>
      </c>
      <c r="I338" s="59" t="s">
        <v>931</v>
      </c>
      <c r="J338" s="121" t="s">
        <v>91</v>
      </c>
      <c r="K338" s="20">
        <v>8</v>
      </c>
      <c r="L338" s="102">
        <v>0</v>
      </c>
      <c r="M338" s="102">
        <v>0</v>
      </c>
      <c r="N338" s="102">
        <v>0</v>
      </c>
      <c r="O338" s="102">
        <v>0</v>
      </c>
      <c r="P338" s="51"/>
      <c r="Q338" s="99">
        <f t="shared" si="5"/>
        <v>0</v>
      </c>
      <c r="R338" s="164"/>
      <c r="S338" s="60" t="s">
        <v>135</v>
      </c>
      <c r="T338" s="99" t="s">
        <v>32</v>
      </c>
      <c r="U338" s="121" t="s">
        <v>91</v>
      </c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5.75" customHeight="1">
      <c r="A339" s="99">
        <v>328</v>
      </c>
      <c r="B339" s="100" t="s">
        <v>24</v>
      </c>
      <c r="C339" s="162" t="s">
        <v>1274</v>
      </c>
      <c r="D339" s="162" t="s">
        <v>332</v>
      </c>
      <c r="E339" s="162" t="s">
        <v>302</v>
      </c>
      <c r="F339" s="170"/>
      <c r="G339" s="58">
        <v>40455</v>
      </c>
      <c r="H339" s="20" t="s">
        <v>28</v>
      </c>
      <c r="I339" s="59" t="s">
        <v>931</v>
      </c>
      <c r="J339" s="142" t="s">
        <v>82</v>
      </c>
      <c r="K339" s="20">
        <v>8</v>
      </c>
      <c r="L339" s="108"/>
      <c r="M339" s="108"/>
      <c r="N339" s="108"/>
      <c r="O339" s="108"/>
      <c r="P339" s="108"/>
      <c r="Q339" s="99">
        <f t="shared" si="5"/>
        <v>0</v>
      </c>
      <c r="R339" s="108"/>
      <c r="S339" s="162" t="s">
        <v>83</v>
      </c>
      <c r="T339" s="99" t="s">
        <v>32</v>
      </c>
      <c r="U339" s="142" t="s">
        <v>82</v>
      </c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5.75" customHeight="1">
      <c r="A340" s="99">
        <v>329</v>
      </c>
      <c r="B340" s="100" t="s">
        <v>24</v>
      </c>
      <c r="C340" s="146" t="s">
        <v>1275</v>
      </c>
      <c r="D340" s="146" t="s">
        <v>446</v>
      </c>
      <c r="E340" s="146" t="s">
        <v>231</v>
      </c>
      <c r="F340" s="102" t="s">
        <v>946</v>
      </c>
      <c r="G340" s="114">
        <v>40402</v>
      </c>
      <c r="H340" s="20" t="s">
        <v>28</v>
      </c>
      <c r="I340" s="59" t="s">
        <v>931</v>
      </c>
      <c r="J340" s="146" t="s">
        <v>1276</v>
      </c>
      <c r="K340" s="20">
        <v>8</v>
      </c>
      <c r="L340" s="102"/>
      <c r="M340" s="102"/>
      <c r="N340" s="102"/>
      <c r="O340" s="102"/>
      <c r="P340" s="102"/>
      <c r="Q340" s="99">
        <f t="shared" si="5"/>
        <v>0</v>
      </c>
      <c r="R340" s="63"/>
      <c r="S340" s="167" t="s">
        <v>87</v>
      </c>
      <c r="T340" s="99" t="s">
        <v>32</v>
      </c>
      <c r="U340" s="146" t="s">
        <v>1276</v>
      </c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5.75" customHeight="1">
      <c r="A341" s="99">
        <v>330</v>
      </c>
      <c r="B341" s="100" t="s">
        <v>24</v>
      </c>
      <c r="C341" s="166" t="s">
        <v>1285</v>
      </c>
      <c r="D341" s="166" t="s">
        <v>113</v>
      </c>
      <c r="E341" s="166" t="s">
        <v>352</v>
      </c>
      <c r="F341" s="109"/>
      <c r="G341" s="62">
        <v>40402</v>
      </c>
      <c r="H341" s="20" t="s">
        <v>28</v>
      </c>
      <c r="I341" s="59" t="s">
        <v>931</v>
      </c>
      <c r="J341" s="166" t="s">
        <v>115</v>
      </c>
      <c r="K341" s="20">
        <v>8</v>
      </c>
      <c r="L341" s="102"/>
      <c r="M341" s="102"/>
      <c r="N341" s="102"/>
      <c r="O341" s="102"/>
      <c r="P341" s="102"/>
      <c r="Q341" s="99">
        <f t="shared" si="5"/>
        <v>0</v>
      </c>
      <c r="R341" s="99"/>
      <c r="S341" s="60" t="s">
        <v>116</v>
      </c>
      <c r="T341" s="99" t="s">
        <v>32</v>
      </c>
      <c r="U341" s="166" t="s">
        <v>115</v>
      </c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5.75" customHeight="1">
      <c r="A342" s="99">
        <v>331</v>
      </c>
      <c r="B342" s="100" t="s">
        <v>24</v>
      </c>
      <c r="C342" s="142" t="s">
        <v>1299</v>
      </c>
      <c r="D342" s="142" t="s">
        <v>1300</v>
      </c>
      <c r="E342" s="142" t="s">
        <v>1301</v>
      </c>
      <c r="F342" s="109"/>
      <c r="G342" s="58">
        <v>40220</v>
      </c>
      <c r="H342" s="20" t="s">
        <v>28</v>
      </c>
      <c r="I342" s="59" t="s">
        <v>931</v>
      </c>
      <c r="J342" s="142" t="s">
        <v>516</v>
      </c>
      <c r="K342" s="20">
        <v>8</v>
      </c>
      <c r="L342" s="102"/>
      <c r="M342" s="102"/>
      <c r="N342" s="102"/>
      <c r="O342" s="102"/>
      <c r="P342" s="51"/>
      <c r="Q342" s="99">
        <f t="shared" si="5"/>
        <v>0</v>
      </c>
      <c r="R342" s="164"/>
      <c r="S342" s="142" t="s">
        <v>517</v>
      </c>
      <c r="T342" s="99" t="s">
        <v>32</v>
      </c>
      <c r="U342" s="142" t="s">
        <v>516</v>
      </c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5.75" customHeight="1">
      <c r="A343" s="99">
        <v>332</v>
      </c>
      <c r="B343" s="100" t="s">
        <v>24</v>
      </c>
      <c r="C343" s="110" t="s">
        <v>1302</v>
      </c>
      <c r="D343" s="110" t="s">
        <v>290</v>
      </c>
      <c r="E343" s="110" t="s">
        <v>614</v>
      </c>
      <c r="F343" s="61"/>
      <c r="G343" s="156">
        <v>40247</v>
      </c>
      <c r="H343" s="20" t="s">
        <v>28</v>
      </c>
      <c r="I343" s="59" t="s">
        <v>931</v>
      </c>
      <c r="J343" s="142" t="s">
        <v>78</v>
      </c>
      <c r="K343" s="20">
        <v>8</v>
      </c>
      <c r="L343" s="102">
        <v>0</v>
      </c>
      <c r="M343" s="102" t="s">
        <v>58</v>
      </c>
      <c r="N343" s="102">
        <v>0</v>
      </c>
      <c r="O343" s="102">
        <v>0</v>
      </c>
      <c r="P343" s="51"/>
      <c r="Q343" s="99">
        <f t="shared" si="5"/>
        <v>0</v>
      </c>
      <c r="R343" s="51"/>
      <c r="S343" s="106" t="s">
        <v>36</v>
      </c>
      <c r="T343" s="99" t="s">
        <v>32</v>
      </c>
      <c r="U343" s="142" t="s">
        <v>78</v>
      </c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5.75" customHeight="1">
      <c r="A344" s="99">
        <v>333</v>
      </c>
      <c r="B344" s="100" t="s">
        <v>24</v>
      </c>
      <c r="C344" s="142" t="s">
        <v>1313</v>
      </c>
      <c r="D344" s="142" t="s">
        <v>1314</v>
      </c>
      <c r="E344" s="142" t="s">
        <v>453</v>
      </c>
      <c r="F344" s="102"/>
      <c r="G344" s="107">
        <v>40537</v>
      </c>
      <c r="H344" s="20" t="s">
        <v>28</v>
      </c>
      <c r="I344" s="59" t="s">
        <v>931</v>
      </c>
      <c r="J344" s="142" t="s">
        <v>911</v>
      </c>
      <c r="K344" s="20">
        <v>8</v>
      </c>
      <c r="L344" s="102"/>
      <c r="M344" s="102"/>
      <c r="N344" s="102"/>
      <c r="O344" s="102"/>
      <c r="P344" s="61"/>
      <c r="Q344" s="99">
        <f t="shared" si="5"/>
        <v>0</v>
      </c>
      <c r="R344" s="99"/>
      <c r="S344" s="60" t="s">
        <v>912</v>
      </c>
      <c r="T344" s="99" t="s">
        <v>32</v>
      </c>
      <c r="U344" s="142" t="s">
        <v>911</v>
      </c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5.75" customHeight="1">
      <c r="A345" s="99">
        <v>334</v>
      </c>
      <c r="B345" s="100" t="s">
        <v>24</v>
      </c>
      <c r="C345" s="166" t="s">
        <v>1317</v>
      </c>
      <c r="D345" s="142" t="s">
        <v>296</v>
      </c>
      <c r="E345" s="142" t="s">
        <v>1318</v>
      </c>
      <c r="F345" s="161"/>
      <c r="G345" s="58">
        <v>40216</v>
      </c>
      <c r="H345" s="20" t="s">
        <v>28</v>
      </c>
      <c r="I345" s="59" t="s">
        <v>931</v>
      </c>
      <c r="J345" s="142" t="s">
        <v>1087</v>
      </c>
      <c r="K345" s="20">
        <v>8</v>
      </c>
      <c r="L345" s="169"/>
      <c r="M345" s="169"/>
      <c r="N345" s="169"/>
      <c r="O345" s="169"/>
      <c r="P345" s="169"/>
      <c r="Q345" s="99">
        <f t="shared" si="5"/>
        <v>0</v>
      </c>
      <c r="R345" s="99"/>
      <c r="S345" s="106" t="s">
        <v>1088</v>
      </c>
      <c r="T345" s="99" t="s">
        <v>32</v>
      </c>
      <c r="U345" s="142" t="s">
        <v>1087</v>
      </c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5.75" customHeight="1">
      <c r="A346" s="99">
        <v>335</v>
      </c>
      <c r="B346" s="100" t="s">
        <v>24</v>
      </c>
      <c r="C346" s="166" t="s">
        <v>1319</v>
      </c>
      <c r="D346" s="166" t="s">
        <v>290</v>
      </c>
      <c r="E346" s="166" t="s">
        <v>153</v>
      </c>
      <c r="F346" s="61"/>
      <c r="G346" s="131">
        <v>40471</v>
      </c>
      <c r="H346" s="20" t="s">
        <v>28</v>
      </c>
      <c r="I346" s="59" t="s">
        <v>931</v>
      </c>
      <c r="J346" s="60" t="s">
        <v>215</v>
      </c>
      <c r="K346" s="20">
        <v>8</v>
      </c>
      <c r="L346" s="102"/>
      <c r="M346" s="102"/>
      <c r="N346" s="102"/>
      <c r="O346" s="102"/>
      <c r="P346" s="51"/>
      <c r="Q346" s="99">
        <f t="shared" si="5"/>
        <v>0</v>
      </c>
      <c r="R346" s="51"/>
      <c r="S346" s="142" t="s">
        <v>1128</v>
      </c>
      <c r="T346" s="99" t="s">
        <v>32</v>
      </c>
      <c r="U346" s="60" t="s">
        <v>215</v>
      </c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5.75" customHeight="1">
      <c r="A347" s="99">
        <v>336</v>
      </c>
      <c r="B347" s="100" t="s">
        <v>24</v>
      </c>
      <c r="C347" s="162" t="s">
        <v>1322</v>
      </c>
      <c r="D347" s="162" t="s">
        <v>1323</v>
      </c>
      <c r="E347" s="162" t="s">
        <v>670</v>
      </c>
      <c r="F347" s="63"/>
      <c r="G347" s="130">
        <v>40283</v>
      </c>
      <c r="H347" s="20" t="s">
        <v>28</v>
      </c>
      <c r="I347" s="59" t="s">
        <v>931</v>
      </c>
      <c r="J347" s="142" t="s">
        <v>78</v>
      </c>
      <c r="K347" s="20">
        <v>8</v>
      </c>
      <c r="L347" s="108"/>
      <c r="M347" s="108"/>
      <c r="N347" s="108"/>
      <c r="O347" s="108"/>
      <c r="P347" s="108"/>
      <c r="Q347" s="99">
        <f t="shared" si="5"/>
        <v>0</v>
      </c>
      <c r="R347" s="99"/>
      <c r="S347" s="142" t="s">
        <v>249</v>
      </c>
      <c r="T347" s="99" t="s">
        <v>32</v>
      </c>
      <c r="U347" s="142" t="s">
        <v>78</v>
      </c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5.75" customHeight="1">
      <c r="A348" s="99">
        <v>337</v>
      </c>
      <c r="B348" s="100" t="s">
        <v>24</v>
      </c>
      <c r="C348" s="142" t="s">
        <v>610</v>
      </c>
      <c r="D348" s="142" t="s">
        <v>398</v>
      </c>
      <c r="E348" s="142" t="s">
        <v>1339</v>
      </c>
      <c r="F348" s="102"/>
      <c r="G348" s="62">
        <v>40385</v>
      </c>
      <c r="H348" s="20" t="s">
        <v>28</v>
      </c>
      <c r="I348" s="59" t="s">
        <v>931</v>
      </c>
      <c r="J348" s="60" t="s">
        <v>244</v>
      </c>
      <c r="K348" s="20">
        <v>8</v>
      </c>
      <c r="L348" s="102" t="s">
        <v>47</v>
      </c>
      <c r="M348" s="102">
        <v>0</v>
      </c>
      <c r="N348" s="102" t="s">
        <v>47</v>
      </c>
      <c r="O348" s="102" t="s">
        <v>47</v>
      </c>
      <c r="P348" s="105"/>
      <c r="Q348" s="99">
        <f t="shared" si="5"/>
        <v>0</v>
      </c>
      <c r="R348" s="105"/>
      <c r="S348" s="166" t="s">
        <v>245</v>
      </c>
      <c r="T348" s="99" t="s">
        <v>32</v>
      </c>
      <c r="U348" s="60" t="s">
        <v>244</v>
      </c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5.75" customHeight="1">
      <c r="A349" s="99">
        <v>338</v>
      </c>
      <c r="B349" s="100" t="s">
        <v>24</v>
      </c>
      <c r="C349" s="142" t="s">
        <v>1346</v>
      </c>
      <c r="D349" s="142" t="s">
        <v>846</v>
      </c>
      <c r="E349" s="60" t="s">
        <v>302</v>
      </c>
      <c r="F349" s="161"/>
      <c r="G349" s="58">
        <v>40279</v>
      </c>
      <c r="H349" s="20" t="s">
        <v>28</v>
      </c>
      <c r="I349" s="59" t="s">
        <v>931</v>
      </c>
      <c r="J349" s="60" t="s">
        <v>955</v>
      </c>
      <c r="K349" s="20">
        <v>8</v>
      </c>
      <c r="L349" s="102">
        <v>0</v>
      </c>
      <c r="M349" s="102">
        <v>0</v>
      </c>
      <c r="N349" s="102">
        <v>0</v>
      </c>
      <c r="O349" s="102">
        <v>0</v>
      </c>
      <c r="P349" s="102"/>
      <c r="Q349" s="99">
        <f t="shared" si="5"/>
        <v>0</v>
      </c>
      <c r="R349" s="108"/>
      <c r="S349" s="60" t="s">
        <v>956</v>
      </c>
      <c r="T349" s="99" t="s">
        <v>32</v>
      </c>
      <c r="U349" s="60" t="s">
        <v>955</v>
      </c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5.75" customHeight="1">
      <c r="A350" s="99">
        <v>339</v>
      </c>
      <c r="B350" s="100" t="s">
        <v>24</v>
      </c>
      <c r="C350" s="60" t="s">
        <v>1358</v>
      </c>
      <c r="D350" s="60" t="s">
        <v>141</v>
      </c>
      <c r="E350" s="60" t="s">
        <v>90</v>
      </c>
      <c r="F350" s="61"/>
      <c r="G350" s="113">
        <v>40390</v>
      </c>
      <c r="H350" s="20" t="s">
        <v>28</v>
      </c>
      <c r="I350" s="59" t="s">
        <v>931</v>
      </c>
      <c r="J350" s="142" t="s">
        <v>358</v>
      </c>
      <c r="K350" s="20">
        <v>8</v>
      </c>
      <c r="L350" s="102" t="s">
        <v>58</v>
      </c>
      <c r="M350" s="102" t="s">
        <v>58</v>
      </c>
      <c r="N350" s="102">
        <v>0</v>
      </c>
      <c r="O350" s="102">
        <v>0</v>
      </c>
      <c r="P350" s="105"/>
      <c r="Q350" s="99">
        <f t="shared" si="5"/>
        <v>0</v>
      </c>
      <c r="R350" s="105"/>
      <c r="S350" s="60" t="s">
        <v>359</v>
      </c>
      <c r="T350" s="99" t="s">
        <v>32</v>
      </c>
      <c r="U350" s="142" t="s">
        <v>358</v>
      </c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5.75" customHeight="1">
      <c r="A351" s="99">
        <v>340</v>
      </c>
      <c r="B351" s="100" t="s">
        <v>24</v>
      </c>
      <c r="C351" s="139" t="s">
        <v>1359</v>
      </c>
      <c r="D351" s="139" t="s">
        <v>368</v>
      </c>
      <c r="E351" s="139" t="s">
        <v>302</v>
      </c>
      <c r="F351" s="102"/>
      <c r="G351" s="126">
        <v>40507</v>
      </c>
      <c r="H351" s="20" t="s">
        <v>28</v>
      </c>
      <c r="I351" s="59" t="s">
        <v>931</v>
      </c>
      <c r="J351" s="139" t="s">
        <v>68</v>
      </c>
      <c r="K351" s="20">
        <v>8</v>
      </c>
      <c r="L351" s="102"/>
      <c r="M351" s="102"/>
      <c r="N351" s="102"/>
      <c r="O351" s="102"/>
      <c r="P351" s="51"/>
      <c r="Q351" s="99">
        <f t="shared" si="5"/>
        <v>0</v>
      </c>
      <c r="R351" s="105"/>
      <c r="S351" s="139" t="s">
        <v>1022</v>
      </c>
      <c r="T351" s="99" t="s">
        <v>32</v>
      </c>
      <c r="U351" s="139" t="s">
        <v>68</v>
      </c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5.75" customHeight="1">
      <c r="A352" s="99">
        <v>341</v>
      </c>
      <c r="B352" s="100" t="s">
        <v>24</v>
      </c>
      <c r="C352" s="60" t="s">
        <v>1372</v>
      </c>
      <c r="D352" s="60" t="s">
        <v>351</v>
      </c>
      <c r="E352" s="60" t="s">
        <v>265</v>
      </c>
      <c r="F352" s="61"/>
      <c r="G352" s="58">
        <v>40504</v>
      </c>
      <c r="H352" s="20" t="s">
        <v>28</v>
      </c>
      <c r="I352" s="59" t="s">
        <v>931</v>
      </c>
      <c r="J352" s="163" t="s">
        <v>1373</v>
      </c>
      <c r="K352" s="20">
        <v>8</v>
      </c>
      <c r="L352" s="102"/>
      <c r="M352" s="102"/>
      <c r="N352" s="102"/>
      <c r="O352" s="102"/>
      <c r="P352" s="102"/>
      <c r="Q352" s="99">
        <f t="shared" si="5"/>
        <v>0</v>
      </c>
      <c r="R352" s="108"/>
      <c r="S352" s="142" t="s">
        <v>1374</v>
      </c>
      <c r="T352" s="99" t="s">
        <v>32</v>
      </c>
      <c r="U352" s="163" t="s">
        <v>1373</v>
      </c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5.75" customHeight="1">
      <c r="A353" s="99">
        <v>342</v>
      </c>
      <c r="B353" s="100" t="s">
        <v>24</v>
      </c>
      <c r="C353" s="142" t="s">
        <v>1377</v>
      </c>
      <c r="D353" s="142" t="s">
        <v>398</v>
      </c>
      <c r="E353" s="142" t="s">
        <v>607</v>
      </c>
      <c r="F353" s="63"/>
      <c r="G353" s="107">
        <v>40461</v>
      </c>
      <c r="H353" s="20" t="s">
        <v>28</v>
      </c>
      <c r="I353" s="59" t="s">
        <v>931</v>
      </c>
      <c r="J353" s="142" t="s">
        <v>353</v>
      </c>
      <c r="K353" s="20">
        <v>8</v>
      </c>
      <c r="L353" s="108"/>
      <c r="M353" s="108"/>
      <c r="N353" s="108"/>
      <c r="O353" s="108"/>
      <c r="P353" s="108"/>
      <c r="Q353" s="99">
        <f t="shared" si="5"/>
        <v>0</v>
      </c>
      <c r="R353" s="108"/>
      <c r="S353" s="142" t="s">
        <v>354</v>
      </c>
      <c r="T353" s="99" t="s">
        <v>32</v>
      </c>
      <c r="U353" s="142" t="s">
        <v>353</v>
      </c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5.75" customHeight="1">
      <c r="A354" s="99">
        <v>343</v>
      </c>
      <c r="B354" s="100" t="s">
        <v>24</v>
      </c>
      <c r="C354" s="60" t="s">
        <v>1378</v>
      </c>
      <c r="D354" s="60" t="s">
        <v>1379</v>
      </c>
      <c r="E354" s="60" t="s">
        <v>1380</v>
      </c>
      <c r="F354" s="63"/>
      <c r="G354" s="62">
        <v>40210</v>
      </c>
      <c r="H354" s="20" t="s">
        <v>28</v>
      </c>
      <c r="I354" s="59" t="s">
        <v>931</v>
      </c>
      <c r="J354" s="60" t="s">
        <v>883</v>
      </c>
      <c r="K354" s="20">
        <v>8</v>
      </c>
      <c r="L354" s="102"/>
      <c r="M354" s="102"/>
      <c r="N354" s="102"/>
      <c r="O354" s="102"/>
      <c r="P354" s="102"/>
      <c r="Q354" s="99">
        <f t="shared" si="5"/>
        <v>0</v>
      </c>
      <c r="R354" s="108"/>
      <c r="S354" s="60" t="s">
        <v>884</v>
      </c>
      <c r="T354" s="99" t="s">
        <v>32</v>
      </c>
      <c r="U354" s="60" t="s">
        <v>883</v>
      </c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5.75" customHeight="1">
      <c r="A355" s="99">
        <v>344</v>
      </c>
      <c r="B355" s="100" t="s">
        <v>24</v>
      </c>
      <c r="C355" s="142" t="s">
        <v>721</v>
      </c>
      <c r="D355" s="142" t="s">
        <v>1069</v>
      </c>
      <c r="E355" s="142" t="s">
        <v>322</v>
      </c>
      <c r="F355" s="109"/>
      <c r="G355" s="58">
        <v>40415</v>
      </c>
      <c r="H355" s="20" t="s">
        <v>28</v>
      </c>
      <c r="I355" s="59" t="s">
        <v>931</v>
      </c>
      <c r="J355" s="142" t="s">
        <v>255</v>
      </c>
      <c r="K355" s="20">
        <v>8</v>
      </c>
      <c r="L355" s="108"/>
      <c r="M355" s="108"/>
      <c r="N355" s="108"/>
      <c r="O355" s="108"/>
      <c r="P355" s="108"/>
      <c r="Q355" s="99">
        <f t="shared" si="5"/>
        <v>0</v>
      </c>
      <c r="R355" s="99"/>
      <c r="S355" s="142" t="s">
        <v>256</v>
      </c>
      <c r="T355" s="99" t="s">
        <v>32</v>
      </c>
      <c r="U355" s="142" t="s">
        <v>255</v>
      </c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5.75" customHeight="1">
      <c r="A356" s="99">
        <v>345</v>
      </c>
      <c r="B356" s="100" t="s">
        <v>24</v>
      </c>
      <c r="C356" s="105" t="s">
        <v>1419</v>
      </c>
      <c r="D356" s="105" t="s">
        <v>935</v>
      </c>
      <c r="E356" s="105" t="s">
        <v>544</v>
      </c>
      <c r="F356" s="61" t="s">
        <v>1420</v>
      </c>
      <c r="G356" s="114">
        <v>40248</v>
      </c>
      <c r="H356" s="20" t="s">
        <v>28</v>
      </c>
      <c r="I356" s="59" t="s">
        <v>931</v>
      </c>
      <c r="J356" s="171" t="s">
        <v>502</v>
      </c>
      <c r="K356" s="20">
        <v>8</v>
      </c>
      <c r="L356" s="63"/>
      <c r="M356" s="63"/>
      <c r="N356" s="63"/>
      <c r="O356" s="63"/>
      <c r="P356" s="63"/>
      <c r="Q356" s="99">
        <f t="shared" si="5"/>
        <v>0</v>
      </c>
      <c r="R356" s="63"/>
      <c r="S356" s="171" t="s">
        <v>1421</v>
      </c>
      <c r="T356" s="99" t="s">
        <v>32</v>
      </c>
      <c r="U356" s="171" t="s">
        <v>502</v>
      </c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5.75" customHeight="1">
      <c r="A357" s="99">
        <v>346</v>
      </c>
      <c r="B357" s="100" t="s">
        <v>24</v>
      </c>
      <c r="C357" s="101" t="s">
        <v>1440</v>
      </c>
      <c r="D357" s="101" t="s">
        <v>377</v>
      </c>
      <c r="E357" s="101" t="s">
        <v>177</v>
      </c>
      <c r="F357" s="61"/>
      <c r="G357" s="122" t="s">
        <v>1441</v>
      </c>
      <c r="H357" s="20" t="s">
        <v>28</v>
      </c>
      <c r="I357" s="59" t="s">
        <v>931</v>
      </c>
      <c r="J357" s="121" t="s">
        <v>785</v>
      </c>
      <c r="K357" s="20">
        <v>8</v>
      </c>
      <c r="L357" s="102"/>
      <c r="M357" s="102"/>
      <c r="N357" s="102"/>
      <c r="O357" s="102"/>
      <c r="P357" s="51"/>
      <c r="Q357" s="99">
        <f t="shared" si="5"/>
        <v>0</v>
      </c>
      <c r="R357" s="51"/>
      <c r="S357" s="60" t="s">
        <v>786</v>
      </c>
      <c r="T357" s="99" t="s">
        <v>32</v>
      </c>
      <c r="U357" s="121" t="s">
        <v>785</v>
      </c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5.75" customHeight="1">
      <c r="A358" s="99">
        <v>347</v>
      </c>
      <c r="B358" s="100" t="s">
        <v>24</v>
      </c>
      <c r="C358" s="121" t="s">
        <v>1448</v>
      </c>
      <c r="D358" s="121" t="s">
        <v>1006</v>
      </c>
      <c r="E358" s="121" t="s">
        <v>305</v>
      </c>
      <c r="F358" s="61"/>
      <c r="G358" s="151">
        <v>40277</v>
      </c>
      <c r="H358" s="20" t="s">
        <v>28</v>
      </c>
      <c r="I358" s="59" t="s">
        <v>931</v>
      </c>
      <c r="J358" s="121" t="s">
        <v>1449</v>
      </c>
      <c r="K358" s="20">
        <v>8</v>
      </c>
      <c r="L358" s="102">
        <v>0</v>
      </c>
      <c r="M358" s="102" t="s">
        <v>58</v>
      </c>
      <c r="N358" s="102">
        <v>0</v>
      </c>
      <c r="O358" s="102">
        <v>0</v>
      </c>
      <c r="P358" s="51"/>
      <c r="Q358" s="99">
        <f t="shared" si="5"/>
        <v>0</v>
      </c>
      <c r="R358" s="51"/>
      <c r="S358" s="60" t="s">
        <v>1450</v>
      </c>
      <c r="T358" s="99" t="s">
        <v>32</v>
      </c>
      <c r="U358" s="121" t="s">
        <v>1449</v>
      </c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5.75" customHeight="1">
      <c r="A359" s="99">
        <v>348</v>
      </c>
      <c r="B359" s="100" t="s">
        <v>24</v>
      </c>
      <c r="C359" s="106" t="s">
        <v>754</v>
      </c>
      <c r="D359" s="106" t="s">
        <v>1451</v>
      </c>
      <c r="E359" s="106" t="s">
        <v>304</v>
      </c>
      <c r="F359" s="102"/>
      <c r="G359" s="107">
        <v>40305</v>
      </c>
      <c r="H359" s="20" t="s">
        <v>28</v>
      </c>
      <c r="I359" s="59" t="s">
        <v>931</v>
      </c>
      <c r="J359" s="60" t="s">
        <v>348</v>
      </c>
      <c r="K359" s="20">
        <v>8</v>
      </c>
      <c r="L359" s="102" t="s">
        <v>58</v>
      </c>
      <c r="M359" s="102" t="s">
        <v>58</v>
      </c>
      <c r="N359" s="102" t="s">
        <v>58</v>
      </c>
      <c r="O359" s="102">
        <v>0</v>
      </c>
      <c r="P359" s="102"/>
      <c r="Q359" s="99">
        <f t="shared" si="5"/>
        <v>0</v>
      </c>
      <c r="R359" s="99"/>
      <c r="S359" s="142" t="s">
        <v>940</v>
      </c>
      <c r="T359" s="99" t="s">
        <v>32</v>
      </c>
      <c r="U359" s="60" t="s">
        <v>348</v>
      </c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5.75" customHeight="1">
      <c r="A360" s="99">
        <v>349</v>
      </c>
      <c r="B360" s="100" t="s">
        <v>24</v>
      </c>
      <c r="C360" s="110" t="s">
        <v>1456</v>
      </c>
      <c r="D360" s="142" t="s">
        <v>1457</v>
      </c>
      <c r="E360" s="142" t="s">
        <v>45</v>
      </c>
      <c r="F360" s="61"/>
      <c r="G360" s="156">
        <v>40202</v>
      </c>
      <c r="H360" s="20" t="s">
        <v>28</v>
      </c>
      <c r="I360" s="59" t="s">
        <v>931</v>
      </c>
      <c r="J360" s="60" t="s">
        <v>867</v>
      </c>
      <c r="K360" s="20">
        <v>8</v>
      </c>
      <c r="L360" s="102">
        <v>0</v>
      </c>
      <c r="M360" s="102">
        <v>0</v>
      </c>
      <c r="N360" s="102">
        <v>0</v>
      </c>
      <c r="O360" s="102">
        <v>0</v>
      </c>
      <c r="P360" s="51"/>
      <c r="Q360" s="99">
        <f t="shared" si="5"/>
        <v>0</v>
      </c>
      <c r="R360" s="51"/>
      <c r="S360" s="60" t="s">
        <v>868</v>
      </c>
      <c r="T360" s="99" t="s">
        <v>32</v>
      </c>
      <c r="U360" s="60" t="s">
        <v>867</v>
      </c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5.75" customHeight="1">
      <c r="A361" s="99">
        <v>350</v>
      </c>
      <c r="B361" s="100" t="s">
        <v>24</v>
      </c>
      <c r="C361" s="142" t="s">
        <v>1460</v>
      </c>
      <c r="D361" s="142" t="s">
        <v>55</v>
      </c>
      <c r="E361" s="142" t="s">
        <v>551</v>
      </c>
      <c r="F361" s="102"/>
      <c r="G361" s="58">
        <v>40253</v>
      </c>
      <c r="H361" s="20" t="s">
        <v>28</v>
      </c>
      <c r="I361" s="59" t="s">
        <v>931</v>
      </c>
      <c r="J361" s="60" t="s">
        <v>262</v>
      </c>
      <c r="K361" s="20">
        <v>8</v>
      </c>
      <c r="L361" s="102">
        <v>0</v>
      </c>
      <c r="M361" s="102">
        <v>0</v>
      </c>
      <c r="N361" s="102" t="s">
        <v>58</v>
      </c>
      <c r="O361" s="102">
        <v>0</v>
      </c>
      <c r="P361" s="105"/>
      <c r="Q361" s="99">
        <f t="shared" si="5"/>
        <v>0</v>
      </c>
      <c r="R361" s="105"/>
      <c r="S361" s="60" t="s">
        <v>263</v>
      </c>
      <c r="T361" s="99" t="s">
        <v>32</v>
      </c>
      <c r="U361" s="60" t="s">
        <v>262</v>
      </c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5.75" customHeight="1">
      <c r="A362" s="99">
        <v>351</v>
      </c>
      <c r="B362" s="100" t="s">
        <v>24</v>
      </c>
      <c r="C362" s="162" t="s">
        <v>1472</v>
      </c>
      <c r="D362" s="162" t="s">
        <v>1026</v>
      </c>
      <c r="E362" s="162" t="s">
        <v>1400</v>
      </c>
      <c r="F362" s="61"/>
      <c r="G362" s="125">
        <v>40433</v>
      </c>
      <c r="H362" s="20" t="s">
        <v>28</v>
      </c>
      <c r="I362" s="59" t="s">
        <v>931</v>
      </c>
      <c r="J362" s="60" t="s">
        <v>278</v>
      </c>
      <c r="K362" s="20">
        <v>8</v>
      </c>
      <c r="L362" s="102"/>
      <c r="M362" s="102"/>
      <c r="N362" s="102"/>
      <c r="O362" s="102"/>
      <c r="P362" s="51"/>
      <c r="Q362" s="99">
        <f t="shared" si="5"/>
        <v>0</v>
      </c>
      <c r="R362" s="51"/>
      <c r="S362" s="60" t="s">
        <v>1009</v>
      </c>
      <c r="T362" s="99" t="s">
        <v>32</v>
      </c>
      <c r="U362" s="60" t="s">
        <v>278</v>
      </c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5.75" customHeight="1">
      <c r="A363" s="99">
        <v>352</v>
      </c>
      <c r="B363" s="100" t="s">
        <v>24</v>
      </c>
      <c r="C363" s="110" t="s">
        <v>1478</v>
      </c>
      <c r="D363" s="110" t="s">
        <v>303</v>
      </c>
      <c r="E363" s="110" t="s">
        <v>1479</v>
      </c>
      <c r="F363" s="61"/>
      <c r="G363" s="62">
        <v>40389</v>
      </c>
      <c r="H363" s="20" t="s">
        <v>28</v>
      </c>
      <c r="I363" s="59" t="s">
        <v>931</v>
      </c>
      <c r="J363" s="60" t="s">
        <v>78</v>
      </c>
      <c r="K363" s="20">
        <v>8</v>
      </c>
      <c r="L363" s="102"/>
      <c r="M363" s="102"/>
      <c r="N363" s="102"/>
      <c r="O363" s="102"/>
      <c r="P363" s="51"/>
      <c r="Q363" s="99">
        <f t="shared" si="5"/>
        <v>0</v>
      </c>
      <c r="R363" s="51"/>
      <c r="S363" s="166" t="s">
        <v>249</v>
      </c>
      <c r="T363" s="99" t="s">
        <v>32</v>
      </c>
      <c r="U363" s="60" t="s">
        <v>78</v>
      </c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5.75" customHeight="1">
      <c r="A364" s="99">
        <v>353</v>
      </c>
      <c r="B364" s="100" t="s">
        <v>24</v>
      </c>
      <c r="C364" s="110" t="s">
        <v>1492</v>
      </c>
      <c r="D364" s="142" t="s">
        <v>499</v>
      </c>
      <c r="E364" s="142" t="s">
        <v>802</v>
      </c>
      <c r="F364" s="102"/>
      <c r="G364" s="156">
        <v>40271</v>
      </c>
      <c r="H364" s="20" t="s">
        <v>28</v>
      </c>
      <c r="I364" s="59" t="s">
        <v>931</v>
      </c>
      <c r="J364" s="142" t="s">
        <v>867</v>
      </c>
      <c r="K364" s="20">
        <v>8</v>
      </c>
      <c r="L364" s="102"/>
      <c r="M364" s="102"/>
      <c r="N364" s="102"/>
      <c r="O364" s="102"/>
      <c r="P364" s="105"/>
      <c r="Q364" s="99">
        <f t="shared" si="5"/>
        <v>0</v>
      </c>
      <c r="R364" s="105"/>
      <c r="S364" s="142" t="s">
        <v>868</v>
      </c>
      <c r="T364" s="99" t="s">
        <v>32</v>
      </c>
      <c r="U364" s="142" t="s">
        <v>867</v>
      </c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5.75" customHeight="1">
      <c r="A365" s="99">
        <v>354</v>
      </c>
      <c r="B365" s="100" t="s">
        <v>24</v>
      </c>
      <c r="C365" s="88" t="s">
        <v>1494</v>
      </c>
      <c r="D365" s="88" t="s">
        <v>1495</v>
      </c>
      <c r="E365" s="88" t="s">
        <v>140</v>
      </c>
      <c r="F365" s="109"/>
      <c r="G365" s="89">
        <v>40236</v>
      </c>
      <c r="H365" s="20" t="s">
        <v>28</v>
      </c>
      <c r="I365" s="59" t="s">
        <v>931</v>
      </c>
      <c r="J365" s="88" t="s">
        <v>173</v>
      </c>
      <c r="K365" s="20">
        <v>8</v>
      </c>
      <c r="L365" s="102"/>
      <c r="M365" s="102"/>
      <c r="N365" s="102"/>
      <c r="O365" s="102"/>
      <c r="P365" s="61"/>
      <c r="Q365" s="99">
        <f t="shared" si="5"/>
        <v>0</v>
      </c>
      <c r="R365" s="99"/>
      <c r="S365" s="88" t="s">
        <v>1496</v>
      </c>
      <c r="T365" s="99" t="s">
        <v>32</v>
      </c>
      <c r="U365" s="88" t="s">
        <v>173</v>
      </c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5.75" customHeight="1">
      <c r="A366" s="99">
        <v>355</v>
      </c>
      <c r="B366" s="100" t="s">
        <v>24</v>
      </c>
      <c r="C366" s="139" t="s">
        <v>1507</v>
      </c>
      <c r="D366" s="139" t="s">
        <v>1508</v>
      </c>
      <c r="E366" s="139" t="s">
        <v>1509</v>
      </c>
      <c r="F366" s="61"/>
      <c r="G366" s="89">
        <v>40357</v>
      </c>
      <c r="H366" s="20" t="s">
        <v>28</v>
      </c>
      <c r="I366" s="59" t="s">
        <v>931</v>
      </c>
      <c r="J366" s="162" t="s">
        <v>186</v>
      </c>
      <c r="K366" s="20">
        <v>8</v>
      </c>
      <c r="L366" s="102">
        <v>0</v>
      </c>
      <c r="M366" s="102">
        <v>0</v>
      </c>
      <c r="N366" s="102">
        <v>0</v>
      </c>
      <c r="O366" s="102" t="s">
        <v>58</v>
      </c>
      <c r="P366" s="105"/>
      <c r="Q366" s="99">
        <f t="shared" si="5"/>
        <v>0</v>
      </c>
      <c r="R366" s="105"/>
      <c r="S366" s="60" t="s">
        <v>187</v>
      </c>
      <c r="T366" s="99" t="s">
        <v>32</v>
      </c>
      <c r="U366" s="162" t="s">
        <v>186</v>
      </c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5.75" customHeight="1">
      <c r="A367" s="99">
        <v>356</v>
      </c>
      <c r="B367" s="100" t="s">
        <v>24</v>
      </c>
      <c r="C367" s="142" t="s">
        <v>1510</v>
      </c>
      <c r="D367" s="142" t="s">
        <v>1499</v>
      </c>
      <c r="E367" s="142" t="s">
        <v>554</v>
      </c>
      <c r="F367" s="102"/>
      <c r="G367" s="62">
        <v>40546</v>
      </c>
      <c r="H367" s="20" t="s">
        <v>28</v>
      </c>
      <c r="I367" s="59" t="s">
        <v>931</v>
      </c>
      <c r="J367" s="162" t="s">
        <v>46</v>
      </c>
      <c r="K367" s="20">
        <v>8</v>
      </c>
      <c r="L367" s="102">
        <v>0</v>
      </c>
      <c r="M367" s="102" t="s">
        <v>58</v>
      </c>
      <c r="N367" s="102">
        <v>0</v>
      </c>
      <c r="O367" s="102" t="s">
        <v>58</v>
      </c>
      <c r="P367" s="105"/>
      <c r="Q367" s="99">
        <f t="shared" si="5"/>
        <v>0</v>
      </c>
      <c r="R367" s="105"/>
      <c r="S367" s="139" t="s">
        <v>1177</v>
      </c>
      <c r="T367" s="99" t="s">
        <v>32</v>
      </c>
      <c r="U367" s="162" t="s">
        <v>46</v>
      </c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5.75" customHeight="1">
      <c r="A368" s="99">
        <v>357</v>
      </c>
      <c r="B368" s="100" t="s">
        <v>24</v>
      </c>
      <c r="C368" s="142" t="s">
        <v>1526</v>
      </c>
      <c r="D368" s="142" t="s">
        <v>258</v>
      </c>
      <c r="E368" s="142" t="s">
        <v>1041</v>
      </c>
      <c r="F368" s="61"/>
      <c r="G368" s="156">
        <v>40534</v>
      </c>
      <c r="H368" s="20" t="s">
        <v>28</v>
      </c>
      <c r="I368" s="59" t="s">
        <v>931</v>
      </c>
      <c r="J368" s="162" t="s">
        <v>886</v>
      </c>
      <c r="K368" s="20">
        <v>8</v>
      </c>
      <c r="L368" s="102"/>
      <c r="M368" s="102"/>
      <c r="N368" s="102"/>
      <c r="O368" s="102"/>
      <c r="P368" s="51"/>
      <c r="Q368" s="99">
        <f t="shared" si="5"/>
        <v>0</v>
      </c>
      <c r="R368" s="51"/>
      <c r="S368" s="142" t="s">
        <v>887</v>
      </c>
      <c r="T368" s="99" t="s">
        <v>32</v>
      </c>
      <c r="U368" s="162" t="s">
        <v>886</v>
      </c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5.75" customHeight="1">
      <c r="A369" s="99">
        <v>358</v>
      </c>
      <c r="B369" s="100" t="s">
        <v>24</v>
      </c>
      <c r="C369" s="142" t="s">
        <v>1527</v>
      </c>
      <c r="D369" s="142" t="s">
        <v>253</v>
      </c>
      <c r="E369" s="142" t="s">
        <v>1263</v>
      </c>
      <c r="F369" s="61"/>
      <c r="G369" s="113">
        <v>40402</v>
      </c>
      <c r="H369" s="20" t="s">
        <v>28</v>
      </c>
      <c r="I369" s="59" t="s">
        <v>931</v>
      </c>
      <c r="J369" s="60" t="s">
        <v>358</v>
      </c>
      <c r="K369" s="20">
        <v>8</v>
      </c>
      <c r="L369" s="102">
        <v>0</v>
      </c>
      <c r="M369" s="102">
        <v>0</v>
      </c>
      <c r="N369" s="102">
        <v>0</v>
      </c>
      <c r="O369" s="102" t="s">
        <v>58</v>
      </c>
      <c r="P369" s="51"/>
      <c r="Q369" s="99">
        <f t="shared" si="5"/>
        <v>0</v>
      </c>
      <c r="R369" s="51"/>
      <c r="S369" s="60" t="s">
        <v>359</v>
      </c>
      <c r="T369" s="99" t="s">
        <v>32</v>
      </c>
      <c r="U369" s="60" t="s">
        <v>358</v>
      </c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5.75" customHeight="1">
      <c r="A370" s="99">
        <v>359</v>
      </c>
      <c r="B370" s="100" t="s">
        <v>24</v>
      </c>
      <c r="C370" s="88" t="s">
        <v>1532</v>
      </c>
      <c r="D370" s="88" t="s">
        <v>457</v>
      </c>
      <c r="E370" s="139" t="s">
        <v>713</v>
      </c>
      <c r="F370" s="102"/>
      <c r="G370" s="89">
        <v>40312</v>
      </c>
      <c r="H370" s="20" t="s">
        <v>28</v>
      </c>
      <c r="I370" s="59" t="s">
        <v>931</v>
      </c>
      <c r="J370" s="139" t="s">
        <v>122</v>
      </c>
      <c r="K370" s="20">
        <v>8</v>
      </c>
      <c r="L370" s="102"/>
      <c r="M370" s="102"/>
      <c r="N370" s="102"/>
      <c r="O370" s="102"/>
      <c r="P370" s="105"/>
      <c r="Q370" s="99">
        <f t="shared" si="5"/>
        <v>0</v>
      </c>
      <c r="R370" s="105"/>
      <c r="S370" s="139" t="s">
        <v>123</v>
      </c>
      <c r="T370" s="99" t="s">
        <v>32</v>
      </c>
      <c r="U370" s="139" t="s">
        <v>122</v>
      </c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5.75" customHeight="1">
      <c r="A371" s="99">
        <v>360</v>
      </c>
      <c r="B371" s="100" t="s">
        <v>24</v>
      </c>
      <c r="C371" s="166" t="s">
        <v>1543</v>
      </c>
      <c r="D371" s="166" t="s">
        <v>152</v>
      </c>
      <c r="E371" s="142" t="s">
        <v>1544</v>
      </c>
      <c r="F371" s="102"/>
      <c r="G371" s="58">
        <v>40351</v>
      </c>
      <c r="H371" s="20" t="s">
        <v>28</v>
      </c>
      <c r="I371" s="59" t="s">
        <v>931</v>
      </c>
      <c r="J371" s="60" t="s">
        <v>215</v>
      </c>
      <c r="K371" s="20">
        <v>8</v>
      </c>
      <c r="L371" s="102"/>
      <c r="M371" s="102"/>
      <c r="N371" s="102"/>
      <c r="O371" s="102"/>
      <c r="P371" s="105"/>
      <c r="Q371" s="99">
        <f t="shared" si="5"/>
        <v>0</v>
      </c>
      <c r="R371" s="105"/>
      <c r="S371" s="60" t="s">
        <v>989</v>
      </c>
      <c r="T371" s="99" t="s">
        <v>32</v>
      </c>
      <c r="U371" s="60" t="s">
        <v>215</v>
      </c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5.75" customHeight="1">
      <c r="A372" s="99">
        <v>361</v>
      </c>
      <c r="B372" s="100" t="s">
        <v>24</v>
      </c>
      <c r="C372" s="60" t="s">
        <v>1550</v>
      </c>
      <c r="D372" s="60" t="s">
        <v>290</v>
      </c>
      <c r="E372" s="60" t="s">
        <v>198</v>
      </c>
      <c r="F372" s="61"/>
      <c r="G372" s="58">
        <v>40536</v>
      </c>
      <c r="H372" s="20" t="s">
        <v>28</v>
      </c>
      <c r="I372" s="59" t="s">
        <v>931</v>
      </c>
      <c r="J372" s="60" t="s">
        <v>516</v>
      </c>
      <c r="K372" s="20">
        <v>8</v>
      </c>
      <c r="L372" s="102">
        <v>0</v>
      </c>
      <c r="M372" s="102" t="s">
        <v>47</v>
      </c>
      <c r="N372" s="102" t="s">
        <v>47</v>
      </c>
      <c r="O372" s="102">
        <v>0</v>
      </c>
      <c r="P372" s="51"/>
      <c r="Q372" s="99">
        <f t="shared" si="5"/>
        <v>0</v>
      </c>
      <c r="R372" s="51"/>
      <c r="S372" s="60" t="s">
        <v>517</v>
      </c>
      <c r="T372" s="99" t="s">
        <v>32</v>
      </c>
      <c r="U372" s="60" t="s">
        <v>516</v>
      </c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5.75" customHeight="1">
      <c r="A373" s="99">
        <v>362</v>
      </c>
      <c r="B373" s="100" t="s">
        <v>24</v>
      </c>
      <c r="C373" s="103" t="s">
        <v>875</v>
      </c>
      <c r="D373" s="103" t="s">
        <v>1551</v>
      </c>
      <c r="E373" s="103" t="s">
        <v>574</v>
      </c>
      <c r="F373" s="102"/>
      <c r="G373" s="107">
        <v>40348</v>
      </c>
      <c r="H373" s="20" t="s">
        <v>28</v>
      </c>
      <c r="I373" s="59" t="s">
        <v>931</v>
      </c>
      <c r="J373" s="106" t="s">
        <v>78</v>
      </c>
      <c r="K373" s="20">
        <v>8</v>
      </c>
      <c r="L373" s="102"/>
      <c r="M373" s="102"/>
      <c r="N373" s="102"/>
      <c r="O373" s="102"/>
      <c r="P373" s="105"/>
      <c r="Q373" s="99">
        <f t="shared" si="5"/>
        <v>0</v>
      </c>
      <c r="R373" s="105"/>
      <c r="S373" s="166" t="s">
        <v>249</v>
      </c>
      <c r="T373" s="99" t="s">
        <v>32</v>
      </c>
      <c r="U373" s="106" t="s">
        <v>78</v>
      </c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5.75" customHeight="1">
      <c r="A374" s="99">
        <v>363</v>
      </c>
      <c r="B374" s="100" t="s">
        <v>24</v>
      </c>
      <c r="C374" s="60" t="s">
        <v>1553</v>
      </c>
      <c r="D374" s="60" t="s">
        <v>556</v>
      </c>
      <c r="E374" s="60" t="s">
        <v>190</v>
      </c>
      <c r="F374" s="102"/>
      <c r="G374" s="129">
        <v>39873</v>
      </c>
      <c r="H374" s="20" t="s">
        <v>28</v>
      </c>
      <c r="I374" s="59" t="s">
        <v>931</v>
      </c>
      <c r="J374" s="60" t="s">
        <v>215</v>
      </c>
      <c r="K374" s="20">
        <v>8</v>
      </c>
      <c r="L374" s="102"/>
      <c r="M374" s="102"/>
      <c r="N374" s="102"/>
      <c r="O374" s="102"/>
      <c r="P374" s="105"/>
      <c r="Q374" s="99">
        <f t="shared" si="5"/>
        <v>0</v>
      </c>
      <c r="R374" s="105"/>
      <c r="S374" s="60" t="s">
        <v>1128</v>
      </c>
      <c r="T374" s="99" t="s">
        <v>32</v>
      </c>
      <c r="U374" s="60" t="s">
        <v>215</v>
      </c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5.75" customHeight="1">
      <c r="A375" s="99">
        <v>364</v>
      </c>
      <c r="B375" s="100" t="s">
        <v>24</v>
      </c>
      <c r="C375" s="142" t="s">
        <v>1573</v>
      </c>
      <c r="D375" s="142" t="s">
        <v>592</v>
      </c>
      <c r="E375" s="142" t="s">
        <v>211</v>
      </c>
      <c r="F375" s="61"/>
      <c r="G375" s="58">
        <v>40253</v>
      </c>
      <c r="H375" s="20" t="s">
        <v>28</v>
      </c>
      <c r="I375" s="59" t="s">
        <v>931</v>
      </c>
      <c r="J375" s="60" t="s">
        <v>955</v>
      </c>
      <c r="K375" s="20">
        <v>8</v>
      </c>
      <c r="L375" s="102">
        <v>0</v>
      </c>
      <c r="M375" s="102">
        <v>0</v>
      </c>
      <c r="N375" s="102">
        <v>0</v>
      </c>
      <c r="O375" s="102">
        <v>0</v>
      </c>
      <c r="P375" s="51"/>
      <c r="Q375" s="99">
        <f t="shared" si="5"/>
        <v>0</v>
      </c>
      <c r="R375" s="51"/>
      <c r="S375" s="60" t="s">
        <v>956</v>
      </c>
      <c r="T375" s="99" t="s">
        <v>32</v>
      </c>
      <c r="U375" s="60" t="s">
        <v>955</v>
      </c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5.75" customHeight="1">
      <c r="A376" s="99">
        <v>365</v>
      </c>
      <c r="B376" s="100" t="s">
        <v>24</v>
      </c>
      <c r="C376" s="103" t="s">
        <v>1578</v>
      </c>
      <c r="D376" s="103" t="s">
        <v>1579</v>
      </c>
      <c r="E376" s="103" t="s">
        <v>1580</v>
      </c>
      <c r="F376" s="61"/>
      <c r="G376" s="114">
        <v>40665</v>
      </c>
      <c r="H376" s="20" t="s">
        <v>28</v>
      </c>
      <c r="I376" s="59" t="s">
        <v>931</v>
      </c>
      <c r="J376" s="142" t="s">
        <v>154</v>
      </c>
      <c r="K376" s="20">
        <v>8</v>
      </c>
      <c r="L376" s="102">
        <v>0</v>
      </c>
      <c r="M376" s="102">
        <v>0</v>
      </c>
      <c r="N376" s="102">
        <v>0</v>
      </c>
      <c r="O376" s="102">
        <v>0</v>
      </c>
      <c r="P376" s="51"/>
      <c r="Q376" s="99">
        <f t="shared" si="5"/>
        <v>0</v>
      </c>
      <c r="R376" s="51"/>
      <c r="S376" s="60" t="s">
        <v>966</v>
      </c>
      <c r="T376" s="99" t="s">
        <v>32</v>
      </c>
      <c r="U376" s="142" t="s">
        <v>154</v>
      </c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5.75" customHeight="1">
      <c r="A377" s="155">
        <v>366</v>
      </c>
      <c r="B377" s="100" t="s">
        <v>24</v>
      </c>
      <c r="C377" s="155" t="s">
        <v>1583</v>
      </c>
      <c r="D377" s="155" t="s">
        <v>1314</v>
      </c>
      <c r="E377" s="155" t="s">
        <v>453</v>
      </c>
      <c r="F377" s="2"/>
      <c r="G377" s="156">
        <v>40537</v>
      </c>
      <c r="H377" s="157" t="s">
        <v>28</v>
      </c>
      <c r="I377" s="59" t="s">
        <v>931</v>
      </c>
      <c r="J377" s="155" t="s">
        <v>1584</v>
      </c>
      <c r="K377" s="155">
        <v>8</v>
      </c>
      <c r="L377" s="168" t="s">
        <v>58</v>
      </c>
      <c r="M377" s="168" t="s">
        <v>58</v>
      </c>
      <c r="N377" s="168" t="s">
        <v>58</v>
      </c>
      <c r="O377" s="168" t="s">
        <v>58</v>
      </c>
      <c r="P377" s="5"/>
      <c r="Q377" s="158">
        <v>0</v>
      </c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5.75" customHeight="1">
      <c r="A378" s="1"/>
      <c r="B378" s="1"/>
      <c r="C378" s="1"/>
      <c r="D378" s="1"/>
      <c r="E378" s="1"/>
      <c r="F378" s="2"/>
      <c r="G378" s="2"/>
      <c r="H378" s="2"/>
      <c r="I378" s="1"/>
      <c r="J378" s="1"/>
      <c r="K378" s="1"/>
      <c r="L378" s="168"/>
      <c r="M378" s="168"/>
      <c r="N378" s="168"/>
      <c r="O378" s="168"/>
      <c r="P378" s="5"/>
      <c r="Q378" s="6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5.75" customHeight="1">
      <c r="A379" s="1"/>
      <c r="B379" s="1"/>
      <c r="C379" s="1"/>
      <c r="D379" s="1"/>
      <c r="E379" s="1"/>
      <c r="F379" s="2"/>
      <c r="G379" s="2"/>
      <c r="H379" s="2"/>
      <c r="I379" s="1"/>
      <c r="J379" s="1"/>
      <c r="K379" s="1"/>
      <c r="L379" s="168"/>
      <c r="M379" s="168"/>
      <c r="N379" s="168"/>
      <c r="O379" s="168"/>
      <c r="P379" s="5"/>
      <c r="Q379" s="6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5.75" customHeight="1">
      <c r="A380" s="1"/>
      <c r="B380" s="1"/>
      <c r="C380" s="1"/>
      <c r="D380" s="1"/>
      <c r="E380" s="1"/>
      <c r="F380" s="2"/>
      <c r="G380" s="2"/>
      <c r="H380" s="2"/>
      <c r="I380" s="1"/>
      <c r="J380" s="1"/>
      <c r="K380" s="1"/>
      <c r="L380" s="168"/>
      <c r="M380" s="168"/>
      <c r="N380" s="168"/>
      <c r="O380" s="168"/>
      <c r="P380" s="5"/>
      <c r="Q380" s="6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5.75" customHeight="1">
      <c r="A381" s="1"/>
      <c r="B381" s="1"/>
      <c r="C381" s="1"/>
      <c r="D381" s="1"/>
      <c r="E381" s="1"/>
      <c r="F381" s="2"/>
      <c r="G381" s="2"/>
      <c r="H381" s="2"/>
      <c r="I381" s="1"/>
      <c r="J381" s="1"/>
      <c r="K381" s="1"/>
      <c r="L381" s="168"/>
      <c r="M381" s="168"/>
      <c r="N381" s="168"/>
      <c r="O381" s="168"/>
      <c r="P381" s="5"/>
      <c r="Q381" s="6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5.75" customHeight="1">
      <c r="A382" s="1"/>
      <c r="B382" s="1"/>
      <c r="C382" s="1"/>
      <c r="D382" s="1"/>
      <c r="E382" s="1"/>
      <c r="F382" s="2"/>
      <c r="G382" s="2"/>
      <c r="H382" s="2"/>
      <c r="I382" s="1"/>
      <c r="J382" s="1"/>
      <c r="K382" s="1"/>
      <c r="L382" s="168"/>
      <c r="M382" s="168"/>
      <c r="N382" s="168"/>
      <c r="O382" s="168"/>
      <c r="P382" s="5"/>
      <c r="Q382" s="6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5.75" customHeight="1">
      <c r="A383" s="1"/>
      <c r="B383" s="1"/>
      <c r="C383" s="1"/>
      <c r="D383" s="1"/>
      <c r="E383" s="1"/>
      <c r="F383" s="2"/>
      <c r="G383" s="2"/>
      <c r="H383" s="2"/>
      <c r="I383" s="1"/>
      <c r="J383" s="1"/>
      <c r="K383" s="1"/>
      <c r="L383" s="168"/>
      <c r="M383" s="168"/>
      <c r="N383" s="168"/>
      <c r="O383" s="168"/>
      <c r="P383" s="5"/>
      <c r="Q383" s="6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5.75" customHeight="1">
      <c r="A384" s="1"/>
      <c r="B384" s="1"/>
      <c r="C384" s="1"/>
      <c r="D384" s="1"/>
      <c r="E384" s="1"/>
      <c r="F384" s="2"/>
      <c r="G384" s="2"/>
      <c r="H384" s="2"/>
      <c r="I384" s="1"/>
      <c r="J384" s="1"/>
      <c r="K384" s="1"/>
      <c r="L384" s="168"/>
      <c r="M384" s="168"/>
      <c r="N384" s="168"/>
      <c r="O384" s="168"/>
      <c r="P384" s="5"/>
      <c r="Q384" s="6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5.75" customHeight="1">
      <c r="A385" s="1"/>
      <c r="B385" s="1"/>
      <c r="C385" s="1"/>
      <c r="D385" s="1"/>
      <c r="E385" s="1"/>
      <c r="F385" s="2"/>
      <c r="G385" s="2"/>
      <c r="H385" s="2"/>
      <c r="I385" s="1"/>
      <c r="J385" s="1"/>
      <c r="K385" s="1"/>
      <c r="L385" s="168"/>
      <c r="M385" s="168"/>
      <c r="N385" s="168"/>
      <c r="O385" s="168"/>
      <c r="P385" s="5"/>
      <c r="Q385" s="6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5.75" customHeight="1">
      <c r="A386" s="1"/>
      <c r="B386" s="1"/>
      <c r="C386" s="1"/>
      <c r="D386" s="1"/>
      <c r="E386" s="1"/>
      <c r="F386" s="2"/>
      <c r="G386" s="2"/>
      <c r="H386" s="2"/>
      <c r="I386" s="1"/>
      <c r="J386" s="1"/>
      <c r="K386" s="1"/>
      <c r="L386" s="168"/>
      <c r="M386" s="168"/>
      <c r="N386" s="168"/>
      <c r="O386" s="168"/>
      <c r="P386" s="5"/>
      <c r="Q386" s="6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5.75" customHeight="1">
      <c r="A387" s="1"/>
      <c r="B387" s="1"/>
      <c r="C387" s="1"/>
      <c r="D387" s="1"/>
      <c r="E387" s="1"/>
      <c r="F387" s="2"/>
      <c r="G387" s="2"/>
      <c r="H387" s="2"/>
      <c r="I387" s="1"/>
      <c r="J387" s="1"/>
      <c r="K387" s="1"/>
      <c r="L387" s="168"/>
      <c r="M387" s="168"/>
      <c r="N387" s="168"/>
      <c r="O387" s="168"/>
      <c r="P387" s="5"/>
      <c r="Q387" s="6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5.75" customHeight="1">
      <c r="A388" s="1"/>
      <c r="B388" s="1"/>
      <c r="C388" s="1"/>
      <c r="D388" s="1"/>
      <c r="E388" s="1"/>
      <c r="F388" s="2"/>
      <c r="G388" s="2"/>
      <c r="H388" s="2"/>
      <c r="I388" s="1"/>
      <c r="J388" s="1"/>
      <c r="K388" s="1"/>
      <c r="L388" s="168"/>
      <c r="M388" s="168"/>
      <c r="N388" s="168"/>
      <c r="O388" s="168"/>
      <c r="P388" s="5"/>
      <c r="Q388" s="6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5.75" customHeight="1">
      <c r="A389" s="1"/>
      <c r="B389" s="1"/>
      <c r="C389" s="1"/>
      <c r="D389" s="1"/>
      <c r="E389" s="1"/>
      <c r="F389" s="2"/>
      <c r="G389" s="2"/>
      <c r="H389" s="2"/>
      <c r="I389" s="1"/>
      <c r="J389" s="1"/>
      <c r="K389" s="1"/>
      <c r="L389" s="168"/>
      <c r="M389" s="168"/>
      <c r="N389" s="168"/>
      <c r="O389" s="168"/>
      <c r="P389" s="5"/>
      <c r="Q389" s="6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5.75" customHeight="1">
      <c r="A390" s="1"/>
      <c r="B390" s="1"/>
      <c r="C390" s="1"/>
      <c r="D390" s="1"/>
      <c r="E390" s="1"/>
      <c r="F390" s="2"/>
      <c r="G390" s="2"/>
      <c r="H390" s="2"/>
      <c r="I390" s="1"/>
      <c r="J390" s="1"/>
      <c r="K390" s="1"/>
      <c r="L390" s="168"/>
      <c r="M390" s="168"/>
      <c r="N390" s="168"/>
      <c r="O390" s="168"/>
      <c r="P390" s="5"/>
      <c r="Q390" s="6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5.75" customHeight="1">
      <c r="A391" s="1"/>
      <c r="B391" s="1"/>
      <c r="C391" s="1"/>
      <c r="D391" s="1"/>
      <c r="E391" s="1"/>
      <c r="F391" s="2"/>
      <c r="G391" s="2"/>
      <c r="H391" s="2"/>
      <c r="I391" s="1"/>
      <c r="J391" s="1"/>
      <c r="K391" s="1"/>
      <c r="L391" s="168"/>
      <c r="M391" s="168"/>
      <c r="N391" s="168"/>
      <c r="O391" s="168"/>
      <c r="P391" s="5"/>
      <c r="Q391" s="6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5.75" customHeight="1">
      <c r="A392" s="1"/>
      <c r="B392" s="1"/>
      <c r="C392" s="1"/>
      <c r="D392" s="1"/>
      <c r="E392" s="1"/>
      <c r="F392" s="2"/>
      <c r="G392" s="2"/>
      <c r="H392" s="2"/>
      <c r="I392" s="1"/>
      <c r="J392" s="1"/>
      <c r="K392" s="1"/>
      <c r="L392" s="168"/>
      <c r="M392" s="168"/>
      <c r="N392" s="168"/>
      <c r="O392" s="168"/>
      <c r="P392" s="5"/>
      <c r="Q392" s="6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5.75" customHeight="1">
      <c r="A393" s="1"/>
      <c r="B393" s="1"/>
      <c r="C393" s="1"/>
      <c r="D393" s="1"/>
      <c r="E393" s="1"/>
      <c r="F393" s="2"/>
      <c r="G393" s="2"/>
      <c r="H393" s="2"/>
      <c r="I393" s="1"/>
      <c r="J393" s="1"/>
      <c r="K393" s="1"/>
      <c r="L393" s="168"/>
      <c r="M393" s="168"/>
      <c r="N393" s="168"/>
      <c r="O393" s="168"/>
      <c r="P393" s="5"/>
      <c r="Q393" s="6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5.75" customHeight="1">
      <c r="A394" s="1"/>
      <c r="B394" s="1"/>
      <c r="C394" s="1"/>
      <c r="D394" s="1"/>
      <c r="E394" s="1"/>
      <c r="F394" s="2"/>
      <c r="G394" s="2"/>
      <c r="H394" s="2"/>
      <c r="I394" s="1"/>
      <c r="J394" s="1"/>
      <c r="K394" s="1"/>
      <c r="L394" s="168"/>
      <c r="M394" s="168"/>
      <c r="N394" s="168"/>
      <c r="O394" s="168"/>
      <c r="P394" s="5"/>
      <c r="Q394" s="6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5.75" customHeight="1">
      <c r="A395" s="1"/>
      <c r="B395" s="1"/>
      <c r="C395" s="1"/>
      <c r="D395" s="1"/>
      <c r="E395" s="1"/>
      <c r="F395" s="2"/>
      <c r="G395" s="2"/>
      <c r="H395" s="2"/>
      <c r="I395" s="1"/>
      <c r="J395" s="1"/>
      <c r="K395" s="1"/>
      <c r="L395" s="168"/>
      <c r="M395" s="168"/>
      <c r="N395" s="168"/>
      <c r="O395" s="168"/>
      <c r="P395" s="5"/>
      <c r="Q395" s="6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5.75" customHeight="1">
      <c r="A396" s="1"/>
      <c r="B396" s="1"/>
      <c r="C396" s="1"/>
      <c r="D396" s="1"/>
      <c r="E396" s="1"/>
      <c r="F396" s="2"/>
      <c r="G396" s="2"/>
      <c r="H396" s="2"/>
      <c r="I396" s="1"/>
      <c r="J396" s="1"/>
      <c r="K396" s="1"/>
      <c r="L396" s="168"/>
      <c r="M396" s="168"/>
      <c r="N396" s="168"/>
      <c r="O396" s="168"/>
      <c r="P396" s="5"/>
      <c r="Q396" s="6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5.75" customHeight="1">
      <c r="A397" s="1"/>
      <c r="B397" s="1"/>
      <c r="C397" s="1"/>
      <c r="D397" s="1"/>
      <c r="E397" s="1"/>
      <c r="F397" s="2"/>
      <c r="G397" s="2"/>
      <c r="H397" s="2"/>
      <c r="I397" s="1"/>
      <c r="J397" s="1"/>
      <c r="K397" s="1"/>
      <c r="L397" s="168"/>
      <c r="M397" s="168"/>
      <c r="N397" s="168"/>
      <c r="O397" s="168"/>
      <c r="P397" s="5"/>
      <c r="Q397" s="6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5.75" customHeight="1">
      <c r="A398" s="1"/>
      <c r="B398" s="1"/>
      <c r="C398" s="1"/>
      <c r="D398" s="1"/>
      <c r="E398" s="1"/>
      <c r="F398" s="2"/>
      <c r="G398" s="2"/>
      <c r="H398" s="2"/>
      <c r="I398" s="1"/>
      <c r="J398" s="1"/>
      <c r="K398" s="1"/>
      <c r="L398" s="168"/>
      <c r="M398" s="168"/>
      <c r="N398" s="168"/>
      <c r="O398" s="168"/>
      <c r="P398" s="5"/>
      <c r="Q398" s="6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5.75" customHeight="1">
      <c r="A399" s="1"/>
      <c r="B399" s="1"/>
      <c r="C399" s="1"/>
      <c r="D399" s="1"/>
      <c r="E399" s="1"/>
      <c r="F399" s="2"/>
      <c r="G399" s="2"/>
      <c r="H399" s="2"/>
      <c r="I399" s="1"/>
      <c r="J399" s="1"/>
      <c r="K399" s="1"/>
      <c r="L399" s="168"/>
      <c r="M399" s="168"/>
      <c r="N399" s="168"/>
      <c r="O399" s="168"/>
      <c r="P399" s="5"/>
      <c r="Q399" s="6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5.75" customHeight="1">
      <c r="A400" s="1"/>
      <c r="B400" s="1"/>
      <c r="C400" s="1"/>
      <c r="D400" s="1"/>
      <c r="E400" s="1"/>
      <c r="F400" s="2"/>
      <c r="G400" s="2"/>
      <c r="H400" s="2"/>
      <c r="I400" s="1"/>
      <c r="J400" s="1"/>
      <c r="K400" s="1"/>
      <c r="L400" s="168"/>
      <c r="M400" s="168"/>
      <c r="N400" s="168"/>
      <c r="O400" s="168"/>
      <c r="P400" s="5"/>
      <c r="Q400" s="6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5.75" customHeight="1">
      <c r="A401" s="1"/>
      <c r="B401" s="1"/>
      <c r="C401" s="1"/>
      <c r="D401" s="1"/>
      <c r="E401" s="1"/>
      <c r="F401" s="2"/>
      <c r="G401" s="2"/>
      <c r="H401" s="2"/>
      <c r="I401" s="1"/>
      <c r="J401" s="1"/>
      <c r="K401" s="1"/>
      <c r="L401" s="168"/>
      <c r="M401" s="168"/>
      <c r="N401" s="168"/>
      <c r="O401" s="168"/>
      <c r="P401" s="5"/>
      <c r="Q401" s="6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5.75" customHeight="1">
      <c r="A402" s="1"/>
      <c r="B402" s="1"/>
      <c r="C402" s="1"/>
      <c r="D402" s="1"/>
      <c r="E402" s="1"/>
      <c r="F402" s="2"/>
      <c r="G402" s="2"/>
      <c r="H402" s="2"/>
      <c r="I402" s="1"/>
      <c r="J402" s="1"/>
      <c r="K402" s="1"/>
      <c r="L402" s="168"/>
      <c r="M402" s="168"/>
      <c r="N402" s="168"/>
      <c r="O402" s="168"/>
      <c r="P402" s="5"/>
      <c r="Q402" s="6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5.75" customHeight="1">
      <c r="A403" s="1"/>
      <c r="B403" s="1"/>
      <c r="C403" s="1"/>
      <c r="D403" s="1"/>
      <c r="E403" s="1"/>
      <c r="F403" s="2"/>
      <c r="G403" s="2"/>
      <c r="H403" s="2"/>
      <c r="I403" s="1"/>
      <c r="J403" s="1"/>
      <c r="K403" s="1"/>
      <c r="L403" s="168"/>
      <c r="M403" s="168"/>
      <c r="N403" s="168"/>
      <c r="O403" s="168"/>
      <c r="P403" s="5"/>
      <c r="Q403" s="6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5.75" customHeight="1">
      <c r="A404" s="1"/>
      <c r="B404" s="1"/>
      <c r="C404" s="1"/>
      <c r="D404" s="1"/>
      <c r="E404" s="1"/>
      <c r="F404" s="2"/>
      <c r="G404" s="2"/>
      <c r="H404" s="2"/>
      <c r="I404" s="1"/>
      <c r="J404" s="1"/>
      <c r="K404" s="1"/>
      <c r="L404" s="168"/>
      <c r="M404" s="168"/>
      <c r="N404" s="168"/>
      <c r="O404" s="168"/>
      <c r="P404" s="5"/>
      <c r="Q404" s="6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5.75" customHeight="1">
      <c r="A405" s="1"/>
      <c r="B405" s="1"/>
      <c r="C405" s="1"/>
      <c r="D405" s="1"/>
      <c r="E405" s="1"/>
      <c r="F405" s="2"/>
      <c r="G405" s="2"/>
      <c r="H405" s="2"/>
      <c r="I405" s="1"/>
      <c r="J405" s="1"/>
      <c r="K405" s="1"/>
      <c r="L405" s="168"/>
      <c r="M405" s="168"/>
      <c r="N405" s="168"/>
      <c r="O405" s="168"/>
      <c r="P405" s="5"/>
      <c r="Q405" s="6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5.75" customHeight="1">
      <c r="A406" s="1"/>
      <c r="B406" s="1"/>
      <c r="C406" s="1"/>
      <c r="D406" s="1"/>
      <c r="E406" s="1"/>
      <c r="F406" s="2"/>
      <c r="G406" s="2"/>
      <c r="H406" s="2"/>
      <c r="I406" s="1"/>
      <c r="J406" s="1"/>
      <c r="K406" s="1"/>
      <c r="L406" s="168"/>
      <c r="M406" s="168"/>
      <c r="N406" s="168"/>
      <c r="O406" s="168"/>
      <c r="P406" s="5"/>
      <c r="Q406" s="6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5.75" customHeight="1">
      <c r="A407" s="1"/>
      <c r="B407" s="1"/>
      <c r="C407" s="1"/>
      <c r="D407" s="1"/>
      <c r="E407" s="1"/>
      <c r="F407" s="2"/>
      <c r="G407" s="2"/>
      <c r="H407" s="2"/>
      <c r="I407" s="1"/>
      <c r="J407" s="1"/>
      <c r="K407" s="1"/>
      <c r="L407" s="168"/>
      <c r="M407" s="168"/>
      <c r="N407" s="168"/>
      <c r="O407" s="168"/>
      <c r="P407" s="5"/>
      <c r="Q407" s="6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5.75" customHeight="1">
      <c r="A408" s="1"/>
      <c r="B408" s="1"/>
      <c r="C408" s="1"/>
      <c r="D408" s="1"/>
      <c r="E408" s="1"/>
      <c r="F408" s="2"/>
      <c r="G408" s="2"/>
      <c r="H408" s="2"/>
      <c r="I408" s="1"/>
      <c r="J408" s="1"/>
      <c r="K408" s="1"/>
      <c r="L408" s="168"/>
      <c r="M408" s="168"/>
      <c r="N408" s="168"/>
      <c r="O408" s="168"/>
      <c r="P408" s="5"/>
      <c r="Q408" s="6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5.75" customHeight="1">
      <c r="A409" s="1"/>
      <c r="B409" s="1"/>
      <c r="C409" s="1"/>
      <c r="D409" s="1"/>
      <c r="E409" s="1"/>
      <c r="F409" s="2"/>
      <c r="G409" s="2"/>
      <c r="H409" s="2"/>
      <c r="I409" s="1"/>
      <c r="J409" s="1"/>
      <c r="K409" s="1"/>
      <c r="L409" s="168"/>
      <c r="M409" s="168"/>
      <c r="N409" s="168"/>
      <c r="O409" s="168"/>
      <c r="P409" s="5"/>
      <c r="Q409" s="6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5.75" customHeight="1">
      <c r="A410" s="1"/>
      <c r="B410" s="1"/>
      <c r="C410" s="1"/>
      <c r="D410" s="1"/>
      <c r="E410" s="1"/>
      <c r="F410" s="2"/>
      <c r="G410" s="2"/>
      <c r="H410" s="2"/>
      <c r="I410" s="1"/>
      <c r="J410" s="1"/>
      <c r="K410" s="1"/>
      <c r="L410" s="168"/>
      <c r="M410" s="168"/>
      <c r="N410" s="168"/>
      <c r="O410" s="168"/>
      <c r="P410" s="5"/>
      <c r="Q410" s="6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5.75" customHeight="1">
      <c r="A411" s="1"/>
      <c r="B411" s="1"/>
      <c r="C411" s="1"/>
      <c r="D411" s="1"/>
      <c r="E411" s="1"/>
      <c r="F411" s="2"/>
      <c r="G411" s="2"/>
      <c r="H411" s="2"/>
      <c r="I411" s="1"/>
      <c r="J411" s="1"/>
      <c r="K411" s="1"/>
      <c r="L411" s="168"/>
      <c r="M411" s="168"/>
      <c r="N411" s="168"/>
      <c r="O411" s="168"/>
      <c r="P411" s="5"/>
      <c r="Q411" s="6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5.75" customHeight="1">
      <c r="A412" s="1"/>
      <c r="B412" s="1"/>
      <c r="C412" s="1"/>
      <c r="D412" s="1"/>
      <c r="E412" s="1"/>
      <c r="F412" s="2"/>
      <c r="G412" s="2"/>
      <c r="H412" s="2"/>
      <c r="I412" s="1"/>
      <c r="J412" s="1"/>
      <c r="K412" s="1"/>
      <c r="L412" s="168"/>
      <c r="M412" s="168"/>
      <c r="N412" s="168"/>
      <c r="O412" s="168"/>
      <c r="P412" s="5"/>
      <c r="Q412" s="6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5.75" customHeight="1">
      <c r="A413" s="1"/>
      <c r="B413" s="1"/>
      <c r="C413" s="1"/>
      <c r="D413" s="1"/>
      <c r="E413" s="1"/>
      <c r="F413" s="2"/>
      <c r="G413" s="2"/>
      <c r="H413" s="2"/>
      <c r="I413" s="1"/>
      <c r="J413" s="1"/>
      <c r="K413" s="1"/>
      <c r="L413" s="168"/>
      <c r="M413" s="168"/>
      <c r="N413" s="168"/>
      <c r="O413" s="168"/>
      <c r="P413" s="5"/>
      <c r="Q413" s="6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5.75" customHeight="1">
      <c r="A414" s="1"/>
      <c r="B414" s="1"/>
      <c r="C414" s="1"/>
      <c r="D414" s="1"/>
      <c r="E414" s="1"/>
      <c r="F414" s="2"/>
      <c r="G414" s="2"/>
      <c r="H414" s="2"/>
      <c r="I414" s="1"/>
      <c r="J414" s="1"/>
      <c r="K414" s="1"/>
      <c r="L414" s="168"/>
      <c r="M414" s="168"/>
      <c r="N414" s="168"/>
      <c r="O414" s="168"/>
      <c r="P414" s="5"/>
      <c r="Q414" s="6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5.75" customHeight="1">
      <c r="A415" s="1"/>
      <c r="B415" s="1"/>
      <c r="C415" s="1"/>
      <c r="D415" s="1"/>
      <c r="E415" s="1"/>
      <c r="F415" s="2"/>
      <c r="G415" s="2"/>
      <c r="H415" s="2"/>
      <c r="I415" s="1"/>
      <c r="J415" s="1"/>
      <c r="K415" s="1"/>
      <c r="L415" s="168"/>
      <c r="M415" s="168"/>
      <c r="N415" s="168"/>
      <c r="O415" s="168"/>
      <c r="P415" s="5"/>
      <c r="Q415" s="6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5.75" customHeight="1">
      <c r="A416" s="1"/>
      <c r="B416" s="1"/>
      <c r="C416" s="1"/>
      <c r="D416" s="1"/>
      <c r="E416" s="1"/>
      <c r="F416" s="2"/>
      <c r="G416" s="2"/>
      <c r="H416" s="2"/>
      <c r="I416" s="1"/>
      <c r="J416" s="1"/>
      <c r="K416" s="1"/>
      <c r="L416" s="168"/>
      <c r="M416" s="168"/>
      <c r="N416" s="168"/>
      <c r="O416" s="168"/>
      <c r="P416" s="5"/>
      <c r="Q416" s="6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5.75" customHeight="1">
      <c r="A417" s="1"/>
      <c r="B417" s="1"/>
      <c r="C417" s="1"/>
      <c r="D417" s="1"/>
      <c r="E417" s="1"/>
      <c r="F417" s="2"/>
      <c r="G417" s="2"/>
      <c r="H417" s="2"/>
      <c r="I417" s="1"/>
      <c r="J417" s="1"/>
      <c r="K417" s="1"/>
      <c r="L417" s="168"/>
      <c r="M417" s="168"/>
      <c r="N417" s="168"/>
      <c r="O417" s="168"/>
      <c r="P417" s="5"/>
      <c r="Q417" s="6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5.75" customHeight="1">
      <c r="A418" s="1"/>
      <c r="B418" s="1"/>
      <c r="C418" s="1"/>
      <c r="D418" s="1"/>
      <c r="E418" s="1"/>
      <c r="F418" s="2"/>
      <c r="G418" s="2"/>
      <c r="H418" s="2"/>
      <c r="I418" s="1"/>
      <c r="J418" s="1"/>
      <c r="K418" s="1"/>
      <c r="L418" s="168"/>
      <c r="M418" s="168"/>
      <c r="N418" s="168"/>
      <c r="O418" s="168"/>
      <c r="P418" s="5"/>
      <c r="Q418" s="6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5.75" customHeight="1">
      <c r="A419" s="1"/>
      <c r="B419" s="1"/>
      <c r="C419" s="1"/>
      <c r="D419" s="1"/>
      <c r="E419" s="1"/>
      <c r="F419" s="2"/>
      <c r="G419" s="2"/>
      <c r="H419" s="2"/>
      <c r="I419" s="1"/>
      <c r="J419" s="1"/>
      <c r="K419" s="1"/>
      <c r="L419" s="168"/>
      <c r="M419" s="168"/>
      <c r="N419" s="168"/>
      <c r="O419" s="168"/>
      <c r="P419" s="5"/>
      <c r="Q419" s="6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5.75" customHeight="1">
      <c r="A420" s="1"/>
      <c r="B420" s="1"/>
      <c r="C420" s="1"/>
      <c r="D420" s="1"/>
      <c r="E420" s="1"/>
      <c r="F420" s="2"/>
      <c r="G420" s="2"/>
      <c r="H420" s="2"/>
      <c r="I420" s="1"/>
      <c r="J420" s="1"/>
      <c r="K420" s="1"/>
      <c r="L420" s="168"/>
      <c r="M420" s="168"/>
      <c r="N420" s="168"/>
      <c r="O420" s="168"/>
      <c r="P420" s="5"/>
      <c r="Q420" s="6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5.75" customHeight="1">
      <c r="A421" s="1"/>
      <c r="B421" s="1"/>
      <c r="C421" s="1"/>
      <c r="D421" s="1"/>
      <c r="E421" s="1"/>
      <c r="F421" s="2"/>
      <c r="G421" s="2"/>
      <c r="H421" s="2"/>
      <c r="I421" s="1"/>
      <c r="J421" s="1"/>
      <c r="K421" s="1"/>
      <c r="L421" s="168"/>
      <c r="M421" s="168"/>
      <c r="N421" s="168"/>
      <c r="O421" s="168"/>
      <c r="P421" s="5"/>
      <c r="Q421" s="6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5.75" customHeight="1">
      <c r="A422" s="1"/>
      <c r="B422" s="1"/>
      <c r="C422" s="1"/>
      <c r="D422" s="1"/>
      <c r="E422" s="1"/>
      <c r="F422" s="2"/>
      <c r="G422" s="2"/>
      <c r="H422" s="2"/>
      <c r="I422" s="1"/>
      <c r="J422" s="1"/>
      <c r="K422" s="1"/>
      <c r="L422" s="168"/>
      <c r="M422" s="168"/>
      <c r="N422" s="168"/>
      <c r="O422" s="168"/>
      <c r="P422" s="5"/>
      <c r="Q422" s="6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5.75" customHeight="1">
      <c r="A423" s="1"/>
      <c r="B423" s="1"/>
      <c r="C423" s="1"/>
      <c r="D423" s="1"/>
      <c r="E423" s="1"/>
      <c r="F423" s="2"/>
      <c r="G423" s="2"/>
      <c r="H423" s="2"/>
      <c r="I423" s="1"/>
      <c r="J423" s="1"/>
      <c r="K423" s="1"/>
      <c r="L423" s="168"/>
      <c r="M423" s="168"/>
      <c r="N423" s="168"/>
      <c r="O423" s="168"/>
      <c r="P423" s="5"/>
      <c r="Q423" s="6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5.75" customHeight="1">
      <c r="A424" s="1"/>
      <c r="B424" s="1"/>
      <c r="C424" s="1"/>
      <c r="D424" s="1"/>
      <c r="E424" s="1"/>
      <c r="F424" s="2"/>
      <c r="G424" s="2"/>
      <c r="H424" s="2"/>
      <c r="I424" s="1"/>
      <c r="J424" s="1"/>
      <c r="K424" s="1"/>
      <c r="L424" s="168"/>
      <c r="M424" s="168"/>
      <c r="N424" s="168"/>
      <c r="O424" s="168"/>
      <c r="P424" s="5"/>
      <c r="Q424" s="6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5.75" customHeight="1">
      <c r="A425" s="1"/>
      <c r="B425" s="1"/>
      <c r="C425" s="1"/>
      <c r="D425" s="1"/>
      <c r="E425" s="1"/>
      <c r="F425" s="2"/>
      <c r="G425" s="2"/>
      <c r="H425" s="2"/>
      <c r="I425" s="1"/>
      <c r="J425" s="1"/>
      <c r="K425" s="1"/>
      <c r="L425" s="168"/>
      <c r="M425" s="168"/>
      <c r="N425" s="168"/>
      <c r="O425" s="168"/>
      <c r="P425" s="5"/>
      <c r="Q425" s="6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5.75" customHeight="1">
      <c r="A426" s="1"/>
      <c r="B426" s="1"/>
      <c r="C426" s="1"/>
      <c r="D426" s="1"/>
      <c r="E426" s="1"/>
      <c r="F426" s="2"/>
      <c r="G426" s="2"/>
      <c r="H426" s="2"/>
      <c r="I426" s="1"/>
      <c r="J426" s="1"/>
      <c r="K426" s="1"/>
      <c r="L426" s="168"/>
      <c r="M426" s="168"/>
      <c r="N426" s="168"/>
      <c r="O426" s="168"/>
      <c r="P426" s="5"/>
      <c r="Q426" s="6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5.75" customHeight="1">
      <c r="A427" s="1"/>
      <c r="B427" s="1"/>
      <c r="C427" s="1"/>
      <c r="D427" s="1"/>
      <c r="E427" s="1"/>
      <c r="F427" s="2"/>
      <c r="G427" s="2"/>
      <c r="H427" s="2"/>
      <c r="I427" s="1"/>
      <c r="J427" s="1"/>
      <c r="K427" s="1"/>
      <c r="L427" s="168"/>
      <c r="M427" s="168"/>
      <c r="N427" s="168"/>
      <c r="O427" s="168"/>
      <c r="P427" s="5"/>
      <c r="Q427" s="6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5.75" customHeight="1">
      <c r="A428" s="1"/>
      <c r="B428" s="1"/>
      <c r="C428" s="1"/>
      <c r="D428" s="1"/>
      <c r="E428" s="1"/>
      <c r="F428" s="2"/>
      <c r="G428" s="2"/>
      <c r="H428" s="2"/>
      <c r="I428" s="1"/>
      <c r="J428" s="1"/>
      <c r="K428" s="1"/>
      <c r="L428" s="168"/>
      <c r="M428" s="168"/>
      <c r="N428" s="168"/>
      <c r="O428" s="168"/>
      <c r="P428" s="5"/>
      <c r="Q428" s="6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5.75" customHeight="1">
      <c r="A429" s="1"/>
      <c r="B429" s="1"/>
      <c r="C429" s="1"/>
      <c r="D429" s="1"/>
      <c r="E429" s="1"/>
      <c r="F429" s="2"/>
      <c r="G429" s="2"/>
      <c r="H429" s="2"/>
      <c r="I429" s="1"/>
      <c r="J429" s="1"/>
      <c r="K429" s="1"/>
      <c r="L429" s="168"/>
      <c r="M429" s="168"/>
      <c r="N429" s="168"/>
      <c r="O429" s="168"/>
      <c r="P429" s="5"/>
      <c r="Q429" s="6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5.75" customHeight="1">
      <c r="A430" s="1"/>
      <c r="B430" s="1"/>
      <c r="C430" s="1"/>
      <c r="D430" s="1"/>
      <c r="E430" s="1"/>
      <c r="F430" s="2"/>
      <c r="G430" s="2"/>
      <c r="H430" s="2"/>
      <c r="I430" s="1"/>
      <c r="J430" s="1"/>
      <c r="K430" s="1"/>
      <c r="L430" s="168"/>
      <c r="M430" s="168"/>
      <c r="N430" s="168"/>
      <c r="O430" s="168"/>
      <c r="P430" s="5"/>
      <c r="Q430" s="6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5.75" customHeight="1">
      <c r="A431" s="1"/>
      <c r="B431" s="1"/>
      <c r="C431" s="1"/>
      <c r="D431" s="1"/>
      <c r="E431" s="1"/>
      <c r="F431" s="2"/>
      <c r="G431" s="2"/>
      <c r="H431" s="2"/>
      <c r="I431" s="1"/>
      <c r="J431" s="1"/>
      <c r="K431" s="1"/>
      <c r="L431" s="168"/>
      <c r="M431" s="168"/>
      <c r="N431" s="168"/>
      <c r="O431" s="168"/>
      <c r="P431" s="5"/>
      <c r="Q431" s="6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5.75" customHeight="1">
      <c r="A432" s="1"/>
      <c r="B432" s="1"/>
      <c r="C432" s="1"/>
      <c r="D432" s="1"/>
      <c r="E432" s="1"/>
      <c r="F432" s="2"/>
      <c r="G432" s="2"/>
      <c r="H432" s="2"/>
      <c r="I432" s="1"/>
      <c r="J432" s="1"/>
      <c r="K432" s="1"/>
      <c r="L432" s="168"/>
      <c r="M432" s="168"/>
      <c r="N432" s="168"/>
      <c r="O432" s="168"/>
      <c r="P432" s="5"/>
      <c r="Q432" s="6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5.75" customHeight="1">
      <c r="A433" s="1"/>
      <c r="B433" s="1"/>
      <c r="C433" s="1"/>
      <c r="D433" s="1"/>
      <c r="E433" s="1"/>
      <c r="F433" s="2"/>
      <c r="G433" s="2"/>
      <c r="H433" s="2"/>
      <c r="I433" s="1"/>
      <c r="J433" s="1"/>
      <c r="K433" s="1"/>
      <c r="L433" s="168"/>
      <c r="M433" s="168"/>
      <c r="N433" s="168"/>
      <c r="O433" s="168"/>
      <c r="P433" s="5"/>
      <c r="Q433" s="6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5.75" customHeight="1">
      <c r="A434" s="1"/>
      <c r="B434" s="1"/>
      <c r="C434" s="1"/>
      <c r="D434" s="1"/>
      <c r="E434" s="1"/>
      <c r="F434" s="2"/>
      <c r="G434" s="2"/>
      <c r="H434" s="2"/>
      <c r="I434" s="1"/>
      <c r="J434" s="1"/>
      <c r="K434" s="1"/>
      <c r="L434" s="168"/>
      <c r="M434" s="168"/>
      <c r="N434" s="168"/>
      <c r="O434" s="168"/>
      <c r="P434" s="5"/>
      <c r="Q434" s="6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5.75" customHeight="1">
      <c r="A435" s="1"/>
      <c r="B435" s="1"/>
      <c r="C435" s="1"/>
      <c r="D435" s="1"/>
      <c r="E435" s="1"/>
      <c r="F435" s="2"/>
      <c r="G435" s="2"/>
      <c r="H435" s="2"/>
      <c r="I435" s="1"/>
      <c r="J435" s="1"/>
      <c r="K435" s="1"/>
      <c r="L435" s="168"/>
      <c r="M435" s="168"/>
      <c r="N435" s="168"/>
      <c r="O435" s="168"/>
      <c r="P435" s="5"/>
      <c r="Q435" s="6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5.75" customHeight="1">
      <c r="A436" s="1"/>
      <c r="B436" s="1"/>
      <c r="C436" s="1"/>
      <c r="D436" s="1"/>
      <c r="E436" s="1"/>
      <c r="F436" s="2"/>
      <c r="G436" s="2"/>
      <c r="H436" s="2"/>
      <c r="I436" s="1"/>
      <c r="J436" s="1"/>
      <c r="K436" s="1"/>
      <c r="L436" s="168"/>
      <c r="M436" s="168"/>
      <c r="N436" s="168"/>
      <c r="O436" s="168"/>
      <c r="P436" s="5"/>
      <c r="Q436" s="6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5.75" customHeight="1">
      <c r="A437" s="1"/>
      <c r="B437" s="1"/>
      <c r="C437" s="1"/>
      <c r="D437" s="1"/>
      <c r="E437" s="1"/>
      <c r="F437" s="2"/>
      <c r="G437" s="2"/>
      <c r="H437" s="2"/>
      <c r="I437" s="1"/>
      <c r="J437" s="1"/>
      <c r="K437" s="1"/>
      <c r="L437" s="168"/>
      <c r="M437" s="168"/>
      <c r="N437" s="168"/>
      <c r="O437" s="168"/>
      <c r="P437" s="5"/>
      <c r="Q437" s="6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5.75" customHeight="1">
      <c r="A438" s="1"/>
      <c r="B438" s="1"/>
      <c r="C438" s="1"/>
      <c r="D438" s="1"/>
      <c r="E438" s="1"/>
      <c r="F438" s="2"/>
      <c r="G438" s="2"/>
      <c r="H438" s="2"/>
      <c r="I438" s="1"/>
      <c r="J438" s="1"/>
      <c r="K438" s="1"/>
      <c r="L438" s="168"/>
      <c r="M438" s="168"/>
      <c r="N438" s="168"/>
      <c r="O438" s="168"/>
      <c r="P438" s="5"/>
      <c r="Q438" s="6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5.75" customHeight="1">
      <c r="A439" s="1"/>
      <c r="B439" s="1"/>
      <c r="C439" s="1"/>
      <c r="D439" s="1"/>
      <c r="E439" s="1"/>
      <c r="F439" s="2"/>
      <c r="G439" s="2"/>
      <c r="H439" s="2"/>
      <c r="I439" s="1"/>
      <c r="J439" s="1"/>
      <c r="K439" s="1"/>
      <c r="L439" s="168"/>
      <c r="M439" s="168"/>
      <c r="N439" s="168"/>
      <c r="O439" s="168"/>
      <c r="P439" s="5"/>
      <c r="Q439" s="6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5.75" customHeight="1">
      <c r="A440" s="1"/>
      <c r="B440" s="1"/>
      <c r="C440" s="1"/>
      <c r="D440" s="1"/>
      <c r="E440" s="1"/>
      <c r="F440" s="2"/>
      <c r="G440" s="2"/>
      <c r="H440" s="2"/>
      <c r="I440" s="1"/>
      <c r="J440" s="1"/>
      <c r="K440" s="1"/>
      <c r="L440" s="168"/>
      <c r="M440" s="168"/>
      <c r="N440" s="168"/>
      <c r="O440" s="168"/>
      <c r="P440" s="5"/>
      <c r="Q440" s="6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5.75" customHeight="1">
      <c r="A441" s="1"/>
      <c r="B441" s="1"/>
      <c r="C441" s="1"/>
      <c r="D441" s="1"/>
      <c r="E441" s="1"/>
      <c r="F441" s="2"/>
      <c r="G441" s="2"/>
      <c r="H441" s="2"/>
      <c r="I441" s="1"/>
      <c r="J441" s="1"/>
      <c r="K441" s="1"/>
      <c r="L441" s="168"/>
      <c r="M441" s="168"/>
      <c r="N441" s="168"/>
      <c r="O441" s="168"/>
      <c r="P441" s="5"/>
      <c r="Q441" s="6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5.75" customHeight="1">
      <c r="A442" s="1"/>
      <c r="B442" s="1"/>
      <c r="C442" s="1"/>
      <c r="D442" s="1"/>
      <c r="E442" s="1"/>
      <c r="F442" s="2"/>
      <c r="G442" s="2"/>
      <c r="H442" s="2"/>
      <c r="I442" s="1"/>
      <c r="J442" s="1"/>
      <c r="K442" s="1"/>
      <c r="L442" s="168"/>
      <c r="M442" s="168"/>
      <c r="N442" s="168"/>
      <c r="O442" s="168"/>
      <c r="P442" s="5"/>
      <c r="Q442" s="6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5.75" customHeight="1">
      <c r="A443" s="1"/>
      <c r="B443" s="1"/>
      <c r="C443" s="1"/>
      <c r="D443" s="1"/>
      <c r="E443" s="1"/>
      <c r="F443" s="2"/>
      <c r="G443" s="2"/>
      <c r="H443" s="2"/>
      <c r="I443" s="1"/>
      <c r="J443" s="1"/>
      <c r="K443" s="1"/>
      <c r="L443" s="168"/>
      <c r="M443" s="168"/>
      <c r="N443" s="168"/>
      <c r="O443" s="168"/>
      <c r="P443" s="5"/>
      <c r="Q443" s="6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5.75" customHeight="1">
      <c r="A444" s="1"/>
      <c r="B444" s="1"/>
      <c r="C444" s="1"/>
      <c r="D444" s="1"/>
      <c r="E444" s="1"/>
      <c r="F444" s="2"/>
      <c r="G444" s="2"/>
      <c r="H444" s="2"/>
      <c r="I444" s="1"/>
      <c r="J444" s="1"/>
      <c r="K444" s="1"/>
      <c r="L444" s="168"/>
      <c r="M444" s="168"/>
      <c r="N444" s="168"/>
      <c r="O444" s="168"/>
      <c r="P444" s="5"/>
      <c r="Q444" s="6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5.75" customHeight="1">
      <c r="A445" s="1"/>
      <c r="B445" s="1"/>
      <c r="C445" s="1"/>
      <c r="D445" s="1"/>
      <c r="E445" s="1"/>
      <c r="F445" s="2"/>
      <c r="G445" s="2"/>
      <c r="H445" s="2"/>
      <c r="I445" s="1"/>
      <c r="J445" s="1"/>
      <c r="K445" s="1"/>
      <c r="L445" s="168"/>
      <c r="M445" s="168"/>
      <c r="N445" s="168"/>
      <c r="O445" s="168"/>
      <c r="P445" s="5"/>
      <c r="Q445" s="6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5.75" customHeight="1">
      <c r="A446" s="1"/>
      <c r="B446" s="1"/>
      <c r="C446" s="1"/>
      <c r="D446" s="1"/>
      <c r="E446" s="1"/>
      <c r="F446" s="2"/>
      <c r="G446" s="2"/>
      <c r="H446" s="2"/>
      <c r="I446" s="1"/>
      <c r="J446" s="1"/>
      <c r="K446" s="1"/>
      <c r="L446" s="168"/>
      <c r="M446" s="168"/>
      <c r="N446" s="168"/>
      <c r="O446" s="168"/>
      <c r="P446" s="5"/>
      <c r="Q446" s="6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5.75" customHeight="1">
      <c r="A447" s="1"/>
      <c r="B447" s="1"/>
      <c r="C447" s="1"/>
      <c r="D447" s="1"/>
      <c r="E447" s="1"/>
      <c r="F447" s="2"/>
      <c r="G447" s="2"/>
      <c r="H447" s="2"/>
      <c r="I447" s="1"/>
      <c r="J447" s="1"/>
      <c r="K447" s="1"/>
      <c r="L447" s="168"/>
      <c r="M447" s="168"/>
      <c r="N447" s="168"/>
      <c r="O447" s="168"/>
      <c r="P447" s="5"/>
      <c r="Q447" s="6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5.75" customHeight="1">
      <c r="A448" s="1"/>
      <c r="B448" s="1"/>
      <c r="C448" s="1"/>
      <c r="D448" s="1"/>
      <c r="E448" s="1"/>
      <c r="F448" s="2"/>
      <c r="G448" s="2"/>
      <c r="H448" s="2"/>
      <c r="I448" s="1"/>
      <c r="J448" s="1"/>
      <c r="K448" s="1"/>
      <c r="L448" s="168"/>
      <c r="M448" s="168"/>
      <c r="N448" s="168"/>
      <c r="O448" s="168"/>
      <c r="P448" s="5"/>
      <c r="Q448" s="6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5.75" customHeight="1">
      <c r="A449" s="1"/>
      <c r="B449" s="1"/>
      <c r="C449" s="1"/>
      <c r="D449" s="1"/>
      <c r="E449" s="1"/>
      <c r="F449" s="2"/>
      <c r="G449" s="2"/>
      <c r="H449" s="2"/>
      <c r="I449" s="1"/>
      <c r="J449" s="1"/>
      <c r="K449" s="1"/>
      <c r="L449" s="168"/>
      <c r="M449" s="168"/>
      <c r="N449" s="168"/>
      <c r="O449" s="168"/>
      <c r="P449" s="5"/>
      <c r="Q449" s="6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5.75" customHeight="1">
      <c r="A450" s="1"/>
      <c r="B450" s="1"/>
      <c r="C450" s="1"/>
      <c r="D450" s="1"/>
      <c r="E450" s="1"/>
      <c r="F450" s="2"/>
      <c r="G450" s="2"/>
      <c r="H450" s="2"/>
      <c r="I450" s="1"/>
      <c r="J450" s="1"/>
      <c r="K450" s="1"/>
      <c r="L450" s="168"/>
      <c r="M450" s="168"/>
      <c r="N450" s="168"/>
      <c r="O450" s="168"/>
      <c r="P450" s="5"/>
      <c r="Q450" s="6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5.75" customHeight="1">
      <c r="A451" s="1"/>
      <c r="B451" s="1"/>
      <c r="C451" s="1"/>
      <c r="D451" s="1"/>
      <c r="E451" s="1"/>
      <c r="F451" s="2"/>
      <c r="G451" s="2"/>
      <c r="H451" s="2"/>
      <c r="I451" s="1"/>
      <c r="J451" s="1"/>
      <c r="K451" s="1"/>
      <c r="L451" s="168"/>
      <c r="M451" s="168"/>
      <c r="N451" s="168"/>
      <c r="O451" s="168"/>
      <c r="P451" s="5"/>
      <c r="Q451" s="6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5.75" customHeight="1">
      <c r="A452" s="1"/>
      <c r="B452" s="1"/>
      <c r="C452" s="1"/>
      <c r="D452" s="1"/>
      <c r="E452" s="1"/>
      <c r="F452" s="2"/>
      <c r="G452" s="2"/>
      <c r="H452" s="2"/>
      <c r="I452" s="1"/>
      <c r="J452" s="1"/>
      <c r="K452" s="1"/>
      <c r="L452" s="168"/>
      <c r="M452" s="168"/>
      <c r="N452" s="168"/>
      <c r="O452" s="168"/>
      <c r="P452" s="5"/>
      <c r="Q452" s="6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5.75" customHeight="1">
      <c r="A453" s="1"/>
      <c r="B453" s="1"/>
      <c r="C453" s="1"/>
      <c r="D453" s="1"/>
      <c r="E453" s="1"/>
      <c r="F453" s="2"/>
      <c r="G453" s="2"/>
      <c r="H453" s="2"/>
      <c r="I453" s="1"/>
      <c r="J453" s="1"/>
      <c r="K453" s="1"/>
      <c r="L453" s="168"/>
      <c r="M453" s="168"/>
      <c r="N453" s="168"/>
      <c r="O453" s="168"/>
      <c r="P453" s="5"/>
      <c r="Q453" s="6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5.75" customHeight="1">
      <c r="A454" s="1"/>
      <c r="B454" s="1"/>
      <c r="C454" s="1"/>
      <c r="D454" s="1"/>
      <c r="E454" s="1"/>
      <c r="F454" s="2"/>
      <c r="G454" s="2"/>
      <c r="H454" s="2"/>
      <c r="I454" s="1"/>
      <c r="J454" s="1"/>
      <c r="K454" s="1"/>
      <c r="L454" s="168"/>
      <c r="M454" s="168"/>
      <c r="N454" s="168"/>
      <c r="O454" s="168"/>
      <c r="P454" s="5"/>
      <c r="Q454" s="6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5.75" customHeight="1">
      <c r="A455" s="1"/>
      <c r="B455" s="1"/>
      <c r="C455" s="1"/>
      <c r="D455" s="1"/>
      <c r="E455" s="1"/>
      <c r="F455" s="2"/>
      <c r="G455" s="2"/>
      <c r="H455" s="2"/>
      <c r="I455" s="1"/>
      <c r="J455" s="1"/>
      <c r="K455" s="1"/>
      <c r="L455" s="168"/>
      <c r="M455" s="168"/>
      <c r="N455" s="168"/>
      <c r="O455" s="168"/>
      <c r="P455" s="5"/>
      <c r="Q455" s="6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5.75" customHeight="1">
      <c r="A456" s="1"/>
      <c r="B456" s="1"/>
      <c r="C456" s="1"/>
      <c r="D456" s="1"/>
      <c r="E456" s="1"/>
      <c r="F456" s="2"/>
      <c r="G456" s="2"/>
      <c r="H456" s="2"/>
      <c r="I456" s="1"/>
      <c r="J456" s="1"/>
      <c r="K456" s="1"/>
      <c r="L456" s="168"/>
      <c r="M456" s="168"/>
      <c r="N456" s="168"/>
      <c r="O456" s="168"/>
      <c r="P456" s="5"/>
      <c r="Q456" s="6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5.75" customHeight="1">
      <c r="A457" s="1"/>
      <c r="B457" s="1"/>
      <c r="C457" s="1"/>
      <c r="D457" s="1"/>
      <c r="E457" s="1"/>
      <c r="F457" s="2"/>
      <c r="G457" s="2"/>
      <c r="H457" s="2"/>
      <c r="I457" s="1"/>
      <c r="J457" s="1"/>
      <c r="K457" s="1"/>
      <c r="L457" s="168"/>
      <c r="M457" s="168"/>
      <c r="N457" s="168"/>
      <c r="O457" s="168"/>
      <c r="P457" s="5"/>
      <c r="Q457" s="6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5.75" customHeight="1">
      <c r="A458" s="1"/>
      <c r="B458" s="1"/>
      <c r="C458" s="1"/>
      <c r="D458" s="1"/>
      <c r="E458" s="1"/>
      <c r="F458" s="2"/>
      <c r="G458" s="2"/>
      <c r="H458" s="2"/>
      <c r="I458" s="1"/>
      <c r="J458" s="1"/>
      <c r="K458" s="1"/>
      <c r="L458" s="168"/>
      <c r="M458" s="168"/>
      <c r="N458" s="168"/>
      <c r="O458" s="168"/>
      <c r="P458" s="5"/>
      <c r="Q458" s="6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5.75" customHeight="1">
      <c r="A459" s="1"/>
      <c r="B459" s="1"/>
      <c r="C459" s="1"/>
      <c r="D459" s="1"/>
      <c r="E459" s="1"/>
      <c r="F459" s="2"/>
      <c r="G459" s="2"/>
      <c r="H459" s="2"/>
      <c r="I459" s="1"/>
      <c r="J459" s="1"/>
      <c r="K459" s="1"/>
      <c r="L459" s="168"/>
      <c r="M459" s="168"/>
      <c r="N459" s="168"/>
      <c r="O459" s="168"/>
      <c r="P459" s="5"/>
      <c r="Q459" s="6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5.75" customHeight="1">
      <c r="A460" s="1"/>
      <c r="B460" s="1"/>
      <c r="C460" s="1"/>
      <c r="D460" s="1"/>
      <c r="E460" s="1"/>
      <c r="F460" s="2"/>
      <c r="G460" s="2"/>
      <c r="H460" s="2"/>
      <c r="I460" s="1"/>
      <c r="J460" s="1"/>
      <c r="K460" s="1"/>
      <c r="L460" s="168"/>
      <c r="M460" s="168"/>
      <c r="N460" s="168"/>
      <c r="O460" s="168"/>
      <c r="P460" s="5"/>
      <c r="Q460" s="6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5.75" customHeight="1">
      <c r="A461" s="1"/>
      <c r="B461" s="1"/>
      <c r="C461" s="1"/>
      <c r="D461" s="1"/>
      <c r="E461" s="1"/>
      <c r="F461" s="2"/>
      <c r="G461" s="2"/>
      <c r="H461" s="2"/>
      <c r="I461" s="1"/>
      <c r="J461" s="1"/>
      <c r="K461" s="1"/>
      <c r="L461" s="168"/>
      <c r="M461" s="168"/>
      <c r="N461" s="168"/>
      <c r="O461" s="168"/>
      <c r="P461" s="5"/>
      <c r="Q461" s="6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5.75" customHeight="1">
      <c r="A462" s="1"/>
      <c r="B462" s="1"/>
      <c r="C462" s="1"/>
      <c r="D462" s="1"/>
      <c r="E462" s="1"/>
      <c r="F462" s="2"/>
      <c r="G462" s="2"/>
      <c r="H462" s="2"/>
      <c r="I462" s="1"/>
      <c r="J462" s="1"/>
      <c r="K462" s="1"/>
      <c r="L462" s="168"/>
      <c r="M462" s="168"/>
      <c r="N462" s="168"/>
      <c r="O462" s="168"/>
      <c r="P462" s="5"/>
      <c r="Q462" s="6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5.75" customHeight="1">
      <c r="A463" s="1"/>
      <c r="B463" s="1"/>
      <c r="C463" s="1"/>
      <c r="D463" s="1"/>
      <c r="E463" s="1"/>
      <c r="F463" s="2"/>
      <c r="G463" s="2"/>
      <c r="H463" s="2"/>
      <c r="I463" s="1"/>
      <c r="J463" s="1"/>
      <c r="K463" s="1"/>
      <c r="L463" s="168"/>
      <c r="M463" s="168"/>
      <c r="N463" s="168"/>
      <c r="O463" s="168"/>
      <c r="P463" s="5"/>
      <c r="Q463" s="6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5.75" customHeight="1">
      <c r="A464" s="1"/>
      <c r="B464" s="1"/>
      <c r="C464" s="1"/>
      <c r="D464" s="1"/>
      <c r="E464" s="1"/>
      <c r="F464" s="2"/>
      <c r="G464" s="2"/>
      <c r="H464" s="2"/>
      <c r="I464" s="1"/>
      <c r="J464" s="1"/>
      <c r="K464" s="1"/>
      <c r="L464" s="168"/>
      <c r="M464" s="168"/>
      <c r="N464" s="168"/>
      <c r="O464" s="168"/>
      <c r="P464" s="5"/>
      <c r="Q464" s="6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5.75" customHeight="1">
      <c r="A465" s="1"/>
      <c r="B465" s="1"/>
      <c r="C465" s="1"/>
      <c r="D465" s="1"/>
      <c r="E465" s="1"/>
      <c r="F465" s="2"/>
      <c r="G465" s="2"/>
      <c r="H465" s="2"/>
      <c r="I465" s="1"/>
      <c r="J465" s="1"/>
      <c r="K465" s="1"/>
      <c r="L465" s="168"/>
      <c r="M465" s="168"/>
      <c r="N465" s="168"/>
      <c r="O465" s="168"/>
      <c r="P465" s="5"/>
      <c r="Q465" s="6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5.75" customHeight="1">
      <c r="A466" s="1"/>
      <c r="B466" s="1"/>
      <c r="C466" s="1"/>
      <c r="D466" s="1"/>
      <c r="E466" s="1"/>
      <c r="F466" s="2"/>
      <c r="G466" s="2"/>
      <c r="H466" s="2"/>
      <c r="I466" s="1"/>
      <c r="J466" s="1"/>
      <c r="K466" s="1"/>
      <c r="L466" s="168"/>
      <c r="M466" s="168"/>
      <c r="N466" s="168"/>
      <c r="O466" s="168"/>
      <c r="P466" s="5"/>
      <c r="Q466" s="6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5.75" customHeight="1">
      <c r="A467" s="1"/>
      <c r="B467" s="1"/>
      <c r="C467" s="1"/>
      <c r="D467" s="1"/>
      <c r="E467" s="1"/>
      <c r="F467" s="2"/>
      <c r="G467" s="2"/>
      <c r="H467" s="2"/>
      <c r="I467" s="1"/>
      <c r="J467" s="1"/>
      <c r="K467" s="1"/>
      <c r="L467" s="168"/>
      <c r="M467" s="168"/>
      <c r="N467" s="168"/>
      <c r="O467" s="168"/>
      <c r="P467" s="5"/>
      <c r="Q467" s="6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5.75" customHeight="1">
      <c r="A468" s="1"/>
      <c r="B468" s="1"/>
      <c r="C468" s="1"/>
      <c r="D468" s="1"/>
      <c r="E468" s="1"/>
      <c r="F468" s="2"/>
      <c r="G468" s="2"/>
      <c r="H468" s="2"/>
      <c r="I468" s="1"/>
      <c r="J468" s="1"/>
      <c r="K468" s="1"/>
      <c r="L468" s="168"/>
      <c r="M468" s="168"/>
      <c r="N468" s="168"/>
      <c r="O468" s="168"/>
      <c r="P468" s="5"/>
      <c r="Q468" s="6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5.75" customHeight="1">
      <c r="A469" s="1"/>
      <c r="B469" s="1"/>
      <c r="C469" s="1"/>
      <c r="D469" s="1"/>
      <c r="E469" s="1"/>
      <c r="F469" s="2"/>
      <c r="G469" s="2"/>
      <c r="H469" s="2"/>
      <c r="I469" s="1"/>
      <c r="J469" s="1"/>
      <c r="K469" s="1"/>
      <c r="L469" s="168"/>
      <c r="M469" s="168"/>
      <c r="N469" s="168"/>
      <c r="O469" s="168"/>
      <c r="P469" s="5"/>
      <c r="Q469" s="6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5.75" customHeight="1">
      <c r="A470" s="1"/>
      <c r="B470" s="1"/>
      <c r="C470" s="1"/>
      <c r="D470" s="1"/>
      <c r="E470" s="1"/>
      <c r="F470" s="2"/>
      <c r="G470" s="2"/>
      <c r="H470" s="2"/>
      <c r="I470" s="1"/>
      <c r="J470" s="1"/>
      <c r="K470" s="1"/>
      <c r="L470" s="168"/>
      <c r="M470" s="168"/>
      <c r="N470" s="168"/>
      <c r="O470" s="168"/>
      <c r="P470" s="5"/>
      <c r="Q470" s="6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5.75" customHeight="1">
      <c r="A471" s="1"/>
      <c r="B471" s="1"/>
      <c r="C471" s="1"/>
      <c r="D471" s="1"/>
      <c r="E471" s="1"/>
      <c r="F471" s="2"/>
      <c r="G471" s="2"/>
      <c r="H471" s="2"/>
      <c r="I471" s="1"/>
      <c r="J471" s="1"/>
      <c r="K471" s="1"/>
      <c r="L471" s="168"/>
      <c r="M471" s="168"/>
      <c r="N471" s="168"/>
      <c r="O471" s="168"/>
      <c r="P471" s="5"/>
      <c r="Q471" s="6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5.75" customHeight="1">
      <c r="A472" s="1"/>
      <c r="B472" s="1"/>
      <c r="C472" s="1"/>
      <c r="D472" s="1"/>
      <c r="E472" s="1"/>
      <c r="F472" s="2"/>
      <c r="G472" s="2"/>
      <c r="H472" s="2"/>
      <c r="I472" s="1"/>
      <c r="J472" s="1"/>
      <c r="K472" s="1"/>
      <c r="L472" s="168"/>
      <c r="M472" s="168"/>
      <c r="N472" s="168"/>
      <c r="O472" s="168"/>
      <c r="P472" s="5"/>
      <c r="Q472" s="6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5.75" customHeight="1">
      <c r="A473" s="1"/>
      <c r="B473" s="1"/>
      <c r="C473" s="1"/>
      <c r="D473" s="1"/>
      <c r="E473" s="1"/>
      <c r="F473" s="2"/>
      <c r="G473" s="2"/>
      <c r="H473" s="2"/>
      <c r="I473" s="1"/>
      <c r="J473" s="1"/>
      <c r="K473" s="1"/>
      <c r="L473" s="168"/>
      <c r="M473" s="168"/>
      <c r="N473" s="168"/>
      <c r="O473" s="168"/>
      <c r="P473" s="5"/>
      <c r="Q473" s="6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5.75" customHeight="1">
      <c r="A474" s="1"/>
      <c r="B474" s="1"/>
      <c r="C474" s="1"/>
      <c r="D474" s="1"/>
      <c r="E474" s="1"/>
      <c r="F474" s="2"/>
      <c r="G474" s="2"/>
      <c r="H474" s="2"/>
      <c r="I474" s="1"/>
      <c r="J474" s="1"/>
      <c r="K474" s="1"/>
      <c r="L474" s="168"/>
      <c r="M474" s="168"/>
      <c r="N474" s="168"/>
      <c r="O474" s="168"/>
      <c r="P474" s="5"/>
      <c r="Q474" s="6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5.75" customHeight="1">
      <c r="A475" s="1"/>
      <c r="B475" s="1"/>
      <c r="C475" s="1"/>
      <c r="D475" s="1"/>
      <c r="E475" s="1"/>
      <c r="F475" s="2"/>
      <c r="G475" s="2"/>
      <c r="H475" s="2"/>
      <c r="I475" s="1"/>
      <c r="J475" s="1"/>
      <c r="K475" s="1"/>
      <c r="L475" s="168"/>
      <c r="M475" s="168"/>
      <c r="N475" s="168"/>
      <c r="O475" s="168"/>
      <c r="P475" s="5"/>
      <c r="Q475" s="6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5.75" customHeight="1">
      <c r="A476" s="1"/>
      <c r="B476" s="1"/>
      <c r="C476" s="1"/>
      <c r="D476" s="1"/>
      <c r="E476" s="1"/>
      <c r="F476" s="2"/>
      <c r="G476" s="2"/>
      <c r="H476" s="2"/>
      <c r="I476" s="1"/>
      <c r="J476" s="1"/>
      <c r="K476" s="1"/>
      <c r="L476" s="168"/>
      <c r="M476" s="168"/>
      <c r="N476" s="168"/>
      <c r="O476" s="168"/>
      <c r="P476" s="5"/>
      <c r="Q476" s="6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5.75" customHeight="1">
      <c r="A477" s="1"/>
      <c r="B477" s="1"/>
      <c r="C477" s="1"/>
      <c r="D477" s="1"/>
      <c r="E477" s="1"/>
      <c r="F477" s="2"/>
      <c r="G477" s="2"/>
      <c r="H477" s="2"/>
      <c r="I477" s="1"/>
      <c r="J477" s="1"/>
      <c r="K477" s="1"/>
      <c r="L477" s="168"/>
      <c r="M477" s="168"/>
      <c r="N477" s="168"/>
      <c r="O477" s="168"/>
      <c r="P477" s="5"/>
      <c r="Q477" s="6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5.75" customHeight="1">
      <c r="A478" s="1"/>
      <c r="B478" s="1"/>
      <c r="C478" s="1"/>
      <c r="D478" s="1"/>
      <c r="E478" s="1"/>
      <c r="F478" s="2"/>
      <c r="G478" s="2"/>
      <c r="H478" s="2"/>
      <c r="I478" s="1"/>
      <c r="J478" s="1"/>
      <c r="K478" s="1"/>
      <c r="L478" s="168"/>
      <c r="M478" s="168"/>
      <c r="N478" s="168"/>
      <c r="O478" s="168"/>
      <c r="P478" s="5"/>
      <c r="Q478" s="6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5.75" customHeight="1">
      <c r="A479" s="1"/>
      <c r="B479" s="1"/>
      <c r="C479" s="1"/>
      <c r="D479" s="1"/>
      <c r="E479" s="1"/>
      <c r="F479" s="2"/>
      <c r="G479" s="2"/>
      <c r="H479" s="2"/>
      <c r="I479" s="1"/>
      <c r="J479" s="1"/>
      <c r="K479" s="1"/>
      <c r="L479" s="168"/>
      <c r="M479" s="168"/>
      <c r="N479" s="168"/>
      <c r="O479" s="168"/>
      <c r="P479" s="5"/>
      <c r="Q479" s="6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5.75" customHeight="1">
      <c r="A480" s="1"/>
      <c r="B480" s="1"/>
      <c r="C480" s="1"/>
      <c r="D480" s="1"/>
      <c r="E480" s="1"/>
      <c r="F480" s="2"/>
      <c r="G480" s="2"/>
      <c r="H480" s="2"/>
      <c r="I480" s="1"/>
      <c r="J480" s="1"/>
      <c r="K480" s="1"/>
      <c r="L480" s="168"/>
      <c r="M480" s="168"/>
      <c r="N480" s="168"/>
      <c r="O480" s="168"/>
      <c r="P480" s="5"/>
      <c r="Q480" s="6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5.75" customHeight="1">
      <c r="A481" s="1"/>
      <c r="B481" s="1"/>
      <c r="C481" s="1"/>
      <c r="D481" s="1"/>
      <c r="E481" s="1"/>
      <c r="F481" s="2"/>
      <c r="G481" s="2"/>
      <c r="H481" s="2"/>
      <c r="I481" s="1"/>
      <c r="J481" s="1"/>
      <c r="K481" s="1"/>
      <c r="L481" s="168"/>
      <c r="M481" s="168"/>
      <c r="N481" s="168"/>
      <c r="O481" s="168"/>
      <c r="P481" s="5"/>
      <c r="Q481" s="6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5.75" customHeight="1">
      <c r="A482" s="1"/>
      <c r="B482" s="1"/>
      <c r="C482" s="1"/>
      <c r="D482" s="1"/>
      <c r="E482" s="1"/>
      <c r="F482" s="2"/>
      <c r="G482" s="2"/>
      <c r="H482" s="2"/>
      <c r="I482" s="1"/>
      <c r="J482" s="1"/>
      <c r="K482" s="1"/>
      <c r="L482" s="168"/>
      <c r="M482" s="168"/>
      <c r="N482" s="168"/>
      <c r="O482" s="168"/>
      <c r="P482" s="5"/>
      <c r="Q482" s="6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5.75" customHeight="1">
      <c r="A483" s="1"/>
      <c r="B483" s="1"/>
      <c r="C483" s="1"/>
      <c r="D483" s="1"/>
      <c r="E483" s="1"/>
      <c r="F483" s="2"/>
      <c r="G483" s="2"/>
      <c r="H483" s="2"/>
      <c r="I483" s="1"/>
      <c r="J483" s="1"/>
      <c r="K483" s="1"/>
      <c r="L483" s="168"/>
      <c r="M483" s="168"/>
      <c r="N483" s="168"/>
      <c r="O483" s="168"/>
      <c r="P483" s="5"/>
      <c r="Q483" s="6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5.75" customHeight="1">
      <c r="A484" s="1"/>
      <c r="B484" s="1"/>
      <c r="C484" s="1"/>
      <c r="D484" s="1"/>
      <c r="E484" s="1"/>
      <c r="F484" s="2"/>
      <c r="G484" s="2"/>
      <c r="H484" s="2"/>
      <c r="I484" s="1"/>
      <c r="J484" s="1"/>
      <c r="K484" s="1"/>
      <c r="L484" s="168"/>
      <c r="M484" s="168"/>
      <c r="N484" s="168"/>
      <c r="O484" s="168"/>
      <c r="P484" s="5"/>
      <c r="Q484" s="6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5.75" customHeight="1">
      <c r="A485" s="1"/>
      <c r="B485" s="1"/>
      <c r="C485" s="1"/>
      <c r="D485" s="1"/>
      <c r="E485" s="1"/>
      <c r="F485" s="2"/>
      <c r="G485" s="2"/>
      <c r="H485" s="2"/>
      <c r="I485" s="1"/>
      <c r="J485" s="1"/>
      <c r="K485" s="1"/>
      <c r="L485" s="168"/>
      <c r="M485" s="168"/>
      <c r="N485" s="168"/>
      <c r="O485" s="168"/>
      <c r="P485" s="5"/>
      <c r="Q485" s="6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5.75" customHeight="1">
      <c r="A486" s="1"/>
      <c r="B486" s="1"/>
      <c r="C486" s="1"/>
      <c r="D486" s="1"/>
      <c r="E486" s="1"/>
      <c r="F486" s="2"/>
      <c r="G486" s="2"/>
      <c r="H486" s="2"/>
      <c r="I486" s="1"/>
      <c r="J486" s="1"/>
      <c r="K486" s="1"/>
      <c r="L486" s="168"/>
      <c r="M486" s="168"/>
      <c r="N486" s="168"/>
      <c r="O486" s="168"/>
      <c r="P486" s="5"/>
      <c r="Q486" s="6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5.75" customHeight="1">
      <c r="A487" s="1"/>
      <c r="B487" s="1"/>
      <c r="C487" s="1"/>
      <c r="D487" s="1"/>
      <c r="E487" s="1"/>
      <c r="F487" s="2"/>
      <c r="G487" s="2"/>
      <c r="H487" s="2"/>
      <c r="I487" s="1"/>
      <c r="J487" s="1"/>
      <c r="K487" s="1"/>
      <c r="L487" s="168"/>
      <c r="M487" s="168"/>
      <c r="N487" s="168"/>
      <c r="O487" s="168"/>
      <c r="P487" s="5"/>
      <c r="Q487" s="6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5.75" customHeight="1">
      <c r="A488" s="1"/>
      <c r="B488" s="1"/>
      <c r="C488" s="1"/>
      <c r="D488" s="1"/>
      <c r="E488" s="1"/>
      <c r="F488" s="2"/>
      <c r="G488" s="2"/>
      <c r="H488" s="2"/>
      <c r="I488" s="1"/>
      <c r="J488" s="1"/>
      <c r="K488" s="1"/>
      <c r="L488" s="168"/>
      <c r="M488" s="168"/>
      <c r="N488" s="168"/>
      <c r="O488" s="168"/>
      <c r="P488" s="5"/>
      <c r="Q488" s="6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5.75" customHeight="1">
      <c r="A489" s="1"/>
      <c r="B489" s="1"/>
      <c r="C489" s="1"/>
      <c r="D489" s="1"/>
      <c r="E489" s="1"/>
      <c r="F489" s="2"/>
      <c r="G489" s="2"/>
      <c r="H489" s="2"/>
      <c r="I489" s="1"/>
      <c r="J489" s="1"/>
      <c r="K489" s="1"/>
      <c r="L489" s="168"/>
      <c r="M489" s="168"/>
      <c r="N489" s="168"/>
      <c r="O489" s="168"/>
      <c r="P489" s="5"/>
      <c r="Q489" s="6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5.75" customHeight="1">
      <c r="A490" s="1"/>
      <c r="B490" s="1"/>
      <c r="C490" s="1"/>
      <c r="D490" s="1"/>
      <c r="E490" s="1"/>
      <c r="F490" s="2"/>
      <c r="G490" s="2"/>
      <c r="H490" s="2"/>
      <c r="I490" s="1"/>
      <c r="J490" s="1"/>
      <c r="K490" s="1"/>
      <c r="L490" s="168"/>
      <c r="M490" s="168"/>
      <c r="N490" s="168"/>
      <c r="O490" s="168"/>
      <c r="P490" s="5"/>
      <c r="Q490" s="6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5.75" customHeight="1">
      <c r="A491" s="1"/>
      <c r="B491" s="1"/>
      <c r="C491" s="1"/>
      <c r="D491" s="1"/>
      <c r="E491" s="1"/>
      <c r="F491" s="2"/>
      <c r="G491" s="2"/>
      <c r="H491" s="2"/>
      <c r="I491" s="1"/>
      <c r="J491" s="1"/>
      <c r="K491" s="1"/>
      <c r="L491" s="168"/>
      <c r="M491" s="168"/>
      <c r="N491" s="168"/>
      <c r="O491" s="168"/>
      <c r="P491" s="5"/>
      <c r="Q491" s="6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5.75" customHeight="1">
      <c r="A492" s="1"/>
      <c r="B492" s="1"/>
      <c r="C492" s="1"/>
      <c r="D492" s="1"/>
      <c r="E492" s="1"/>
      <c r="F492" s="2"/>
      <c r="G492" s="2"/>
      <c r="H492" s="2"/>
      <c r="I492" s="1"/>
      <c r="J492" s="1"/>
      <c r="K492" s="1"/>
      <c r="L492" s="168"/>
      <c r="M492" s="168"/>
      <c r="N492" s="168"/>
      <c r="O492" s="168"/>
      <c r="P492" s="5"/>
      <c r="Q492" s="6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5.75" customHeight="1">
      <c r="A493" s="1"/>
      <c r="B493" s="1"/>
      <c r="C493" s="1"/>
      <c r="D493" s="1"/>
      <c r="E493" s="1"/>
      <c r="F493" s="2"/>
      <c r="G493" s="2"/>
      <c r="H493" s="2"/>
      <c r="I493" s="1"/>
      <c r="J493" s="1"/>
      <c r="K493" s="1"/>
      <c r="L493" s="168"/>
      <c r="M493" s="168"/>
      <c r="N493" s="168"/>
      <c r="O493" s="168"/>
      <c r="P493" s="5"/>
      <c r="Q493" s="6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5.75" customHeight="1">
      <c r="A494" s="1"/>
      <c r="B494" s="1"/>
      <c r="C494" s="1"/>
      <c r="D494" s="1"/>
      <c r="E494" s="1"/>
      <c r="F494" s="2"/>
      <c r="G494" s="2"/>
      <c r="H494" s="2"/>
      <c r="I494" s="1"/>
      <c r="J494" s="1"/>
      <c r="K494" s="1"/>
      <c r="L494" s="168"/>
      <c r="M494" s="168"/>
      <c r="N494" s="168"/>
      <c r="O494" s="168"/>
      <c r="P494" s="5"/>
      <c r="Q494" s="6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5.75" customHeight="1">
      <c r="A495" s="1"/>
      <c r="B495" s="1"/>
      <c r="C495" s="1"/>
      <c r="D495" s="1"/>
      <c r="E495" s="1"/>
      <c r="F495" s="2"/>
      <c r="G495" s="2"/>
      <c r="H495" s="2"/>
      <c r="I495" s="1"/>
      <c r="J495" s="1"/>
      <c r="K495" s="1"/>
      <c r="L495" s="168"/>
      <c r="M495" s="168"/>
      <c r="N495" s="168"/>
      <c r="O495" s="168"/>
      <c r="P495" s="5"/>
      <c r="Q495" s="6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5.75" customHeight="1">
      <c r="A496" s="1"/>
      <c r="B496" s="1"/>
      <c r="C496" s="1"/>
      <c r="D496" s="1"/>
      <c r="E496" s="1"/>
      <c r="F496" s="2"/>
      <c r="G496" s="2"/>
      <c r="H496" s="2"/>
      <c r="I496" s="1"/>
      <c r="J496" s="1"/>
      <c r="K496" s="1"/>
      <c r="L496" s="168"/>
      <c r="M496" s="168"/>
      <c r="N496" s="168"/>
      <c r="O496" s="168"/>
      <c r="P496" s="5"/>
      <c r="Q496" s="6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5.75" customHeight="1">
      <c r="A497" s="1"/>
      <c r="B497" s="1"/>
      <c r="C497" s="1"/>
      <c r="D497" s="1"/>
      <c r="E497" s="1"/>
      <c r="F497" s="2"/>
      <c r="G497" s="2"/>
      <c r="H497" s="2"/>
      <c r="I497" s="1"/>
      <c r="J497" s="1"/>
      <c r="K497" s="1"/>
      <c r="L497" s="168"/>
      <c r="M497" s="168"/>
      <c r="N497" s="168"/>
      <c r="O497" s="168"/>
      <c r="P497" s="5"/>
      <c r="Q497" s="6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5.75" customHeight="1">
      <c r="A498" s="1"/>
      <c r="B498" s="1"/>
      <c r="C498" s="1"/>
      <c r="D498" s="1"/>
      <c r="E498" s="1"/>
      <c r="F498" s="2"/>
      <c r="G498" s="2"/>
      <c r="H498" s="2"/>
      <c r="I498" s="1"/>
      <c r="J498" s="1"/>
      <c r="K498" s="1"/>
      <c r="L498" s="168"/>
      <c r="M498" s="168"/>
      <c r="N498" s="168"/>
      <c r="O498" s="168"/>
      <c r="P498" s="5"/>
      <c r="Q498" s="6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5.75" customHeight="1">
      <c r="A499" s="1"/>
      <c r="B499" s="1"/>
      <c r="C499" s="1"/>
      <c r="D499" s="1"/>
      <c r="E499" s="1"/>
      <c r="F499" s="2"/>
      <c r="G499" s="2"/>
      <c r="H499" s="2"/>
      <c r="I499" s="1"/>
      <c r="J499" s="1"/>
      <c r="K499" s="1"/>
      <c r="L499" s="168"/>
      <c r="M499" s="168"/>
      <c r="N499" s="168"/>
      <c r="O499" s="168"/>
      <c r="P499" s="5"/>
      <c r="Q499" s="6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5.75" customHeight="1">
      <c r="A500" s="1"/>
      <c r="B500" s="1"/>
      <c r="C500" s="1"/>
      <c r="D500" s="1"/>
      <c r="E500" s="1"/>
      <c r="F500" s="2"/>
      <c r="G500" s="2"/>
      <c r="H500" s="2"/>
      <c r="I500" s="1"/>
      <c r="J500" s="1"/>
      <c r="K500" s="1"/>
      <c r="L500" s="168"/>
      <c r="M500" s="168"/>
      <c r="N500" s="168"/>
      <c r="O500" s="168"/>
      <c r="P500" s="5"/>
      <c r="Q500" s="6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5.75" customHeight="1">
      <c r="A501" s="1"/>
      <c r="B501" s="1"/>
      <c r="C501" s="1"/>
      <c r="D501" s="1"/>
      <c r="E501" s="1"/>
      <c r="F501" s="2"/>
      <c r="G501" s="2"/>
      <c r="H501" s="2"/>
      <c r="I501" s="1"/>
      <c r="J501" s="1"/>
      <c r="K501" s="1"/>
      <c r="L501" s="168"/>
      <c r="M501" s="168"/>
      <c r="N501" s="168"/>
      <c r="O501" s="168"/>
      <c r="P501" s="5"/>
      <c r="Q501" s="6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5.75" customHeight="1">
      <c r="A502" s="1"/>
      <c r="B502" s="1"/>
      <c r="C502" s="1"/>
      <c r="D502" s="1"/>
      <c r="E502" s="1"/>
      <c r="F502" s="2"/>
      <c r="G502" s="2"/>
      <c r="H502" s="2"/>
      <c r="I502" s="1"/>
      <c r="J502" s="1"/>
      <c r="K502" s="1"/>
      <c r="L502" s="168"/>
      <c r="M502" s="168"/>
      <c r="N502" s="168"/>
      <c r="O502" s="168"/>
      <c r="P502" s="5"/>
      <c r="Q502" s="6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5.75" customHeight="1">
      <c r="A503" s="1"/>
      <c r="B503" s="1"/>
      <c r="C503" s="1"/>
      <c r="D503" s="1"/>
      <c r="E503" s="1"/>
      <c r="F503" s="2"/>
      <c r="G503" s="2"/>
      <c r="H503" s="2"/>
      <c r="I503" s="1"/>
      <c r="J503" s="1"/>
      <c r="K503" s="1"/>
      <c r="L503" s="168"/>
      <c r="M503" s="168"/>
      <c r="N503" s="168"/>
      <c r="O503" s="168"/>
      <c r="P503" s="5"/>
      <c r="Q503" s="6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5.75" customHeight="1">
      <c r="A504" s="1"/>
      <c r="B504" s="1"/>
      <c r="C504" s="1"/>
      <c r="D504" s="1"/>
      <c r="E504" s="1"/>
      <c r="F504" s="2"/>
      <c r="G504" s="2"/>
      <c r="H504" s="2"/>
      <c r="I504" s="1"/>
      <c r="J504" s="1"/>
      <c r="K504" s="1"/>
      <c r="L504" s="168"/>
      <c r="M504" s="168"/>
      <c r="N504" s="168"/>
      <c r="O504" s="168"/>
      <c r="P504" s="5"/>
      <c r="Q504" s="6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5.75" customHeight="1">
      <c r="A505" s="1"/>
      <c r="B505" s="1"/>
      <c r="C505" s="1"/>
      <c r="D505" s="1"/>
      <c r="E505" s="1"/>
      <c r="F505" s="2"/>
      <c r="G505" s="2"/>
      <c r="H505" s="2"/>
      <c r="I505" s="1"/>
      <c r="J505" s="1"/>
      <c r="K505" s="1"/>
      <c r="L505" s="168"/>
      <c r="M505" s="168"/>
      <c r="N505" s="168"/>
      <c r="O505" s="168"/>
      <c r="P505" s="5"/>
      <c r="Q505" s="6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5.75" customHeight="1">
      <c r="A506" s="1"/>
      <c r="B506" s="1"/>
      <c r="C506" s="1"/>
      <c r="D506" s="1"/>
      <c r="E506" s="1"/>
      <c r="F506" s="2"/>
      <c r="G506" s="2"/>
      <c r="H506" s="2"/>
      <c r="I506" s="1"/>
      <c r="J506" s="1"/>
      <c r="K506" s="1"/>
      <c r="L506" s="168"/>
      <c r="M506" s="168"/>
      <c r="N506" s="168"/>
      <c r="O506" s="168"/>
      <c r="P506" s="5"/>
      <c r="Q506" s="6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5.75" customHeight="1">
      <c r="A507" s="1"/>
      <c r="B507" s="1"/>
      <c r="C507" s="1"/>
      <c r="D507" s="1"/>
      <c r="E507" s="1"/>
      <c r="F507" s="2"/>
      <c r="G507" s="2"/>
      <c r="H507" s="2"/>
      <c r="I507" s="1"/>
      <c r="J507" s="1"/>
      <c r="K507" s="1"/>
      <c r="L507" s="168"/>
      <c r="M507" s="168"/>
      <c r="N507" s="168"/>
      <c r="O507" s="168"/>
      <c r="P507" s="5"/>
      <c r="Q507" s="6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5.75" customHeight="1">
      <c r="A508" s="1"/>
      <c r="B508" s="1"/>
      <c r="C508" s="1"/>
      <c r="D508" s="1"/>
      <c r="E508" s="1"/>
      <c r="F508" s="2"/>
      <c r="G508" s="2"/>
      <c r="H508" s="2"/>
      <c r="I508" s="1"/>
      <c r="J508" s="1"/>
      <c r="K508" s="1"/>
      <c r="L508" s="168"/>
      <c r="M508" s="168"/>
      <c r="N508" s="168"/>
      <c r="O508" s="168"/>
      <c r="P508" s="5"/>
      <c r="Q508" s="6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5.75" customHeight="1">
      <c r="A509" s="1"/>
      <c r="B509" s="1"/>
      <c r="C509" s="1"/>
      <c r="D509" s="1"/>
      <c r="E509" s="1"/>
      <c r="F509" s="2"/>
      <c r="G509" s="2"/>
      <c r="H509" s="2"/>
      <c r="I509" s="1"/>
      <c r="J509" s="1"/>
      <c r="K509" s="1"/>
      <c r="L509" s="168"/>
      <c r="M509" s="168"/>
      <c r="N509" s="168"/>
      <c r="O509" s="168"/>
      <c r="P509" s="5"/>
      <c r="Q509" s="6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5.75" customHeight="1">
      <c r="A510" s="1"/>
      <c r="B510" s="1"/>
      <c r="C510" s="1"/>
      <c r="D510" s="1"/>
      <c r="E510" s="1"/>
      <c r="F510" s="2"/>
      <c r="G510" s="2"/>
      <c r="H510" s="2"/>
      <c r="I510" s="1"/>
      <c r="J510" s="1"/>
      <c r="K510" s="1"/>
      <c r="L510" s="168"/>
      <c r="M510" s="168"/>
      <c r="N510" s="168"/>
      <c r="O510" s="168"/>
      <c r="P510" s="5"/>
      <c r="Q510" s="6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5.75" customHeight="1">
      <c r="A511" s="1"/>
      <c r="B511" s="1"/>
      <c r="C511" s="1"/>
      <c r="D511" s="1"/>
      <c r="E511" s="1"/>
      <c r="F511" s="2"/>
      <c r="G511" s="2"/>
      <c r="H511" s="2"/>
      <c r="I511" s="1"/>
      <c r="J511" s="1"/>
      <c r="K511" s="1"/>
      <c r="L511" s="168"/>
      <c r="M511" s="168"/>
      <c r="N511" s="168"/>
      <c r="O511" s="168"/>
      <c r="P511" s="5"/>
      <c r="Q511" s="6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5.75" customHeight="1">
      <c r="A512" s="1"/>
      <c r="B512" s="1"/>
      <c r="C512" s="1"/>
      <c r="D512" s="1"/>
      <c r="E512" s="1"/>
      <c r="F512" s="2"/>
      <c r="G512" s="2"/>
      <c r="H512" s="2"/>
      <c r="I512" s="1"/>
      <c r="J512" s="1"/>
      <c r="K512" s="1"/>
      <c r="L512" s="168"/>
      <c r="M512" s="168"/>
      <c r="N512" s="168"/>
      <c r="O512" s="168"/>
      <c r="P512" s="5"/>
      <c r="Q512" s="6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5.75" customHeight="1">
      <c r="A513" s="1"/>
      <c r="B513" s="1"/>
      <c r="C513" s="1"/>
      <c r="D513" s="1"/>
      <c r="E513" s="1"/>
      <c r="F513" s="2"/>
      <c r="G513" s="2"/>
      <c r="H513" s="2"/>
      <c r="I513" s="1"/>
      <c r="J513" s="1"/>
      <c r="K513" s="1"/>
      <c r="L513" s="168"/>
      <c r="M513" s="168"/>
      <c r="N513" s="168"/>
      <c r="O513" s="168"/>
      <c r="P513" s="5"/>
      <c r="Q513" s="6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5.75" customHeight="1">
      <c r="A514" s="1"/>
      <c r="B514" s="1"/>
      <c r="C514" s="1"/>
      <c r="D514" s="1"/>
      <c r="E514" s="1"/>
      <c r="F514" s="2"/>
      <c r="G514" s="2"/>
      <c r="H514" s="2"/>
      <c r="I514" s="1"/>
      <c r="J514" s="1"/>
      <c r="K514" s="1"/>
      <c r="L514" s="168"/>
      <c r="M514" s="168"/>
      <c r="N514" s="168"/>
      <c r="O514" s="168"/>
      <c r="P514" s="5"/>
      <c r="Q514" s="6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5.75" customHeight="1">
      <c r="A515" s="1"/>
      <c r="B515" s="1"/>
      <c r="C515" s="1"/>
      <c r="D515" s="1"/>
      <c r="E515" s="1"/>
      <c r="F515" s="2"/>
      <c r="G515" s="2"/>
      <c r="H515" s="2"/>
      <c r="I515" s="1"/>
      <c r="J515" s="1"/>
      <c r="K515" s="1"/>
      <c r="L515" s="168"/>
      <c r="M515" s="168"/>
      <c r="N515" s="168"/>
      <c r="O515" s="168"/>
      <c r="P515" s="5"/>
      <c r="Q515" s="6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5.75" customHeight="1">
      <c r="A516" s="1"/>
      <c r="B516" s="1"/>
      <c r="C516" s="1"/>
      <c r="D516" s="1"/>
      <c r="E516" s="1"/>
      <c r="F516" s="2"/>
      <c r="G516" s="2"/>
      <c r="H516" s="2"/>
      <c r="I516" s="1"/>
      <c r="J516" s="1"/>
      <c r="K516" s="1"/>
      <c r="L516" s="168"/>
      <c r="M516" s="168"/>
      <c r="N516" s="168"/>
      <c r="O516" s="168"/>
      <c r="P516" s="5"/>
      <c r="Q516" s="6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5.75" customHeight="1">
      <c r="A517" s="1"/>
      <c r="B517" s="1"/>
      <c r="C517" s="1"/>
      <c r="D517" s="1"/>
      <c r="E517" s="1"/>
      <c r="F517" s="2"/>
      <c r="G517" s="2"/>
      <c r="H517" s="2"/>
      <c r="I517" s="1"/>
      <c r="J517" s="1"/>
      <c r="K517" s="1"/>
      <c r="L517" s="168"/>
      <c r="M517" s="168"/>
      <c r="N517" s="168"/>
      <c r="O517" s="168"/>
      <c r="P517" s="5"/>
      <c r="Q517" s="6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5.75" customHeight="1">
      <c r="A518" s="1"/>
      <c r="B518" s="1"/>
      <c r="C518" s="1"/>
      <c r="D518" s="1"/>
      <c r="E518" s="1"/>
      <c r="F518" s="2"/>
      <c r="G518" s="2"/>
      <c r="H518" s="2"/>
      <c r="I518" s="1"/>
      <c r="J518" s="1"/>
      <c r="K518" s="1"/>
      <c r="L518" s="168"/>
      <c r="M518" s="168"/>
      <c r="N518" s="168"/>
      <c r="O518" s="168"/>
      <c r="P518" s="5"/>
      <c r="Q518" s="6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5.75" customHeight="1">
      <c r="A519" s="1"/>
      <c r="B519" s="1"/>
      <c r="C519" s="1"/>
      <c r="D519" s="1"/>
      <c r="E519" s="1"/>
      <c r="F519" s="2"/>
      <c r="G519" s="2"/>
      <c r="H519" s="2"/>
      <c r="I519" s="1"/>
      <c r="J519" s="1"/>
      <c r="K519" s="1"/>
      <c r="L519" s="168"/>
      <c r="M519" s="168"/>
      <c r="N519" s="168"/>
      <c r="O519" s="168"/>
      <c r="P519" s="5"/>
      <c r="Q519" s="6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5.75" customHeight="1">
      <c r="A520" s="1"/>
      <c r="B520" s="1"/>
      <c r="C520" s="1"/>
      <c r="D520" s="1"/>
      <c r="E520" s="1"/>
      <c r="F520" s="2"/>
      <c r="G520" s="2"/>
      <c r="H520" s="2"/>
      <c r="I520" s="1"/>
      <c r="J520" s="1"/>
      <c r="K520" s="1"/>
      <c r="L520" s="168"/>
      <c r="M520" s="168"/>
      <c r="N520" s="168"/>
      <c r="O520" s="168"/>
      <c r="P520" s="5"/>
      <c r="Q520" s="6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5.75" customHeight="1">
      <c r="A521" s="1"/>
      <c r="B521" s="1"/>
      <c r="C521" s="1"/>
      <c r="D521" s="1"/>
      <c r="E521" s="1"/>
      <c r="F521" s="2"/>
      <c r="G521" s="2"/>
      <c r="H521" s="2"/>
      <c r="I521" s="1"/>
      <c r="J521" s="1"/>
      <c r="K521" s="1"/>
      <c r="L521" s="168"/>
      <c r="M521" s="168"/>
      <c r="N521" s="168"/>
      <c r="O521" s="168"/>
      <c r="P521" s="5"/>
      <c r="Q521" s="6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5.75" customHeight="1">
      <c r="A522" s="1"/>
      <c r="B522" s="1"/>
      <c r="C522" s="1"/>
      <c r="D522" s="1"/>
      <c r="E522" s="1"/>
      <c r="F522" s="2"/>
      <c r="G522" s="2"/>
      <c r="H522" s="2"/>
      <c r="I522" s="1"/>
      <c r="J522" s="1"/>
      <c r="K522" s="1"/>
      <c r="L522" s="168"/>
      <c r="M522" s="168"/>
      <c r="N522" s="168"/>
      <c r="O522" s="168"/>
      <c r="P522" s="5"/>
      <c r="Q522" s="6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5.75" customHeight="1">
      <c r="A523" s="1"/>
      <c r="B523" s="1"/>
      <c r="C523" s="1"/>
      <c r="D523" s="1"/>
      <c r="E523" s="1"/>
      <c r="F523" s="2"/>
      <c r="G523" s="2"/>
      <c r="H523" s="2"/>
      <c r="I523" s="1"/>
      <c r="J523" s="1"/>
      <c r="K523" s="1"/>
      <c r="L523" s="168"/>
      <c r="M523" s="168"/>
      <c r="N523" s="168"/>
      <c r="O523" s="168"/>
      <c r="P523" s="5"/>
      <c r="Q523" s="6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5.75" customHeight="1">
      <c r="A524" s="1"/>
      <c r="B524" s="1"/>
      <c r="C524" s="1"/>
      <c r="D524" s="1"/>
      <c r="E524" s="1"/>
      <c r="F524" s="2"/>
      <c r="G524" s="2"/>
      <c r="H524" s="2"/>
      <c r="I524" s="1"/>
      <c r="J524" s="1"/>
      <c r="K524" s="1"/>
      <c r="L524" s="168"/>
      <c r="M524" s="168"/>
      <c r="N524" s="168"/>
      <c r="O524" s="168"/>
      <c r="P524" s="5"/>
      <c r="Q524" s="6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5.75" customHeight="1">
      <c r="A525" s="1"/>
      <c r="B525" s="1"/>
      <c r="C525" s="1"/>
      <c r="D525" s="1"/>
      <c r="E525" s="1"/>
      <c r="F525" s="2"/>
      <c r="G525" s="2"/>
      <c r="H525" s="2"/>
      <c r="I525" s="1"/>
      <c r="J525" s="1"/>
      <c r="K525" s="1"/>
      <c r="L525" s="168"/>
      <c r="M525" s="168"/>
      <c r="N525" s="168"/>
      <c r="O525" s="168"/>
      <c r="P525" s="5"/>
      <c r="Q525" s="6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5.75" customHeight="1">
      <c r="A526" s="1"/>
      <c r="B526" s="1"/>
      <c r="C526" s="1"/>
      <c r="D526" s="1"/>
      <c r="E526" s="1"/>
      <c r="F526" s="2"/>
      <c r="G526" s="2"/>
      <c r="H526" s="2"/>
      <c r="I526" s="1"/>
      <c r="J526" s="1"/>
      <c r="K526" s="1"/>
      <c r="L526" s="168"/>
      <c r="M526" s="168"/>
      <c r="N526" s="168"/>
      <c r="O526" s="168"/>
      <c r="P526" s="5"/>
      <c r="Q526" s="6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5.75" customHeight="1">
      <c r="A527" s="1"/>
      <c r="B527" s="1"/>
      <c r="C527" s="1"/>
      <c r="D527" s="1"/>
      <c r="E527" s="1"/>
      <c r="F527" s="2"/>
      <c r="G527" s="2"/>
      <c r="H527" s="2"/>
      <c r="I527" s="1"/>
      <c r="J527" s="1"/>
      <c r="K527" s="1"/>
      <c r="L527" s="168"/>
      <c r="M527" s="168"/>
      <c r="N527" s="168"/>
      <c r="O527" s="168"/>
      <c r="P527" s="5"/>
      <c r="Q527" s="6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5.75" customHeight="1">
      <c r="A528" s="1"/>
      <c r="B528" s="1"/>
      <c r="C528" s="1"/>
      <c r="D528" s="1"/>
      <c r="E528" s="1"/>
      <c r="F528" s="2"/>
      <c r="G528" s="2"/>
      <c r="H528" s="2"/>
      <c r="I528" s="1"/>
      <c r="J528" s="1"/>
      <c r="K528" s="1"/>
      <c r="L528" s="168"/>
      <c r="M528" s="168"/>
      <c r="N528" s="168"/>
      <c r="O528" s="168"/>
      <c r="P528" s="5"/>
      <c r="Q528" s="6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5.75" customHeight="1">
      <c r="A529" s="1"/>
      <c r="B529" s="1"/>
      <c r="C529" s="1"/>
      <c r="D529" s="1"/>
      <c r="E529" s="1"/>
      <c r="F529" s="2"/>
      <c r="G529" s="2"/>
      <c r="H529" s="2"/>
      <c r="I529" s="1"/>
      <c r="J529" s="1"/>
      <c r="K529" s="1"/>
      <c r="L529" s="168"/>
      <c r="M529" s="168"/>
      <c r="N529" s="168"/>
      <c r="O529" s="168"/>
      <c r="P529" s="5"/>
      <c r="Q529" s="6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5.75" customHeight="1">
      <c r="A530" s="1"/>
      <c r="B530" s="1"/>
      <c r="C530" s="1"/>
      <c r="D530" s="1"/>
      <c r="E530" s="1"/>
      <c r="F530" s="2"/>
      <c r="G530" s="2"/>
      <c r="H530" s="2"/>
      <c r="I530" s="1"/>
      <c r="J530" s="1"/>
      <c r="K530" s="1"/>
      <c r="L530" s="168"/>
      <c r="M530" s="168"/>
      <c r="N530" s="168"/>
      <c r="O530" s="168"/>
      <c r="P530" s="5"/>
      <c r="Q530" s="6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5.75" customHeight="1">
      <c r="A531" s="1"/>
      <c r="B531" s="1"/>
      <c r="C531" s="1"/>
      <c r="D531" s="1"/>
      <c r="E531" s="1"/>
      <c r="F531" s="2"/>
      <c r="G531" s="2"/>
      <c r="H531" s="2"/>
      <c r="I531" s="1"/>
      <c r="J531" s="1"/>
      <c r="K531" s="1"/>
      <c r="L531" s="168"/>
      <c r="M531" s="168"/>
      <c r="N531" s="168"/>
      <c r="O531" s="168"/>
      <c r="P531" s="5"/>
      <c r="Q531" s="6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5.75" customHeight="1">
      <c r="A532" s="1"/>
      <c r="B532" s="1"/>
      <c r="C532" s="1"/>
      <c r="D532" s="1"/>
      <c r="E532" s="1"/>
      <c r="F532" s="2"/>
      <c r="G532" s="2"/>
      <c r="H532" s="2"/>
      <c r="I532" s="1"/>
      <c r="J532" s="1"/>
      <c r="K532" s="1"/>
      <c r="L532" s="168"/>
      <c r="M532" s="168"/>
      <c r="N532" s="168"/>
      <c r="O532" s="168"/>
      <c r="P532" s="5"/>
      <c r="Q532" s="6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5.75" customHeight="1">
      <c r="A533" s="1"/>
      <c r="B533" s="1"/>
      <c r="C533" s="1"/>
      <c r="D533" s="1"/>
      <c r="E533" s="1"/>
      <c r="F533" s="2"/>
      <c r="G533" s="2"/>
      <c r="H533" s="2"/>
      <c r="I533" s="1"/>
      <c r="J533" s="1"/>
      <c r="K533" s="1"/>
      <c r="L533" s="168"/>
      <c r="M533" s="168"/>
      <c r="N533" s="168"/>
      <c r="O533" s="168"/>
      <c r="P533" s="5"/>
      <c r="Q533" s="6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5.75" customHeight="1">
      <c r="A534" s="1"/>
      <c r="B534" s="1"/>
      <c r="C534" s="1"/>
      <c r="D534" s="1"/>
      <c r="E534" s="1"/>
      <c r="F534" s="2"/>
      <c r="G534" s="2"/>
      <c r="H534" s="2"/>
      <c r="I534" s="1"/>
      <c r="J534" s="1"/>
      <c r="K534" s="1"/>
      <c r="L534" s="168"/>
      <c r="M534" s="168"/>
      <c r="N534" s="168"/>
      <c r="O534" s="168"/>
      <c r="P534" s="5"/>
      <c r="Q534" s="6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5.75" customHeight="1">
      <c r="A535" s="1"/>
      <c r="B535" s="1"/>
      <c r="C535" s="1"/>
      <c r="D535" s="1"/>
      <c r="E535" s="1"/>
      <c r="F535" s="2"/>
      <c r="G535" s="2"/>
      <c r="H535" s="2"/>
      <c r="I535" s="1"/>
      <c r="J535" s="1"/>
      <c r="K535" s="1"/>
      <c r="L535" s="168"/>
      <c r="M535" s="168"/>
      <c r="N535" s="168"/>
      <c r="O535" s="168"/>
      <c r="P535" s="5"/>
      <c r="Q535" s="6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5.75" customHeight="1">
      <c r="A536" s="1"/>
      <c r="B536" s="1"/>
      <c r="C536" s="1"/>
      <c r="D536" s="1"/>
      <c r="E536" s="1"/>
      <c r="F536" s="2"/>
      <c r="G536" s="2"/>
      <c r="H536" s="2"/>
      <c r="I536" s="1"/>
      <c r="J536" s="1"/>
      <c r="K536" s="1"/>
      <c r="L536" s="168"/>
      <c r="M536" s="168"/>
      <c r="N536" s="168"/>
      <c r="O536" s="168"/>
      <c r="P536" s="5"/>
      <c r="Q536" s="6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5.75" customHeight="1">
      <c r="A537" s="1"/>
      <c r="B537" s="1"/>
      <c r="C537" s="1"/>
      <c r="D537" s="1"/>
      <c r="E537" s="1"/>
      <c r="F537" s="2"/>
      <c r="G537" s="2"/>
      <c r="H537" s="2"/>
      <c r="I537" s="1"/>
      <c r="J537" s="1"/>
      <c r="K537" s="1"/>
      <c r="L537" s="168"/>
      <c r="M537" s="168"/>
      <c r="N537" s="168"/>
      <c r="O537" s="168"/>
      <c r="P537" s="5"/>
      <c r="Q537" s="6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5.75" customHeight="1">
      <c r="A538" s="1"/>
      <c r="B538" s="1"/>
      <c r="C538" s="1"/>
      <c r="D538" s="1"/>
      <c r="E538" s="1"/>
      <c r="F538" s="2"/>
      <c r="G538" s="2"/>
      <c r="H538" s="2"/>
      <c r="I538" s="1"/>
      <c r="J538" s="1"/>
      <c r="K538" s="1"/>
      <c r="L538" s="168"/>
      <c r="M538" s="168"/>
      <c r="N538" s="168"/>
      <c r="O538" s="168"/>
      <c r="P538" s="5"/>
      <c r="Q538" s="6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5.75" customHeight="1">
      <c r="A539" s="1"/>
      <c r="B539" s="1"/>
      <c r="C539" s="1"/>
      <c r="D539" s="1"/>
      <c r="E539" s="1"/>
      <c r="F539" s="2"/>
      <c r="G539" s="2"/>
      <c r="H539" s="2"/>
      <c r="I539" s="1"/>
      <c r="J539" s="1"/>
      <c r="K539" s="1"/>
      <c r="L539" s="168"/>
      <c r="M539" s="168"/>
      <c r="N539" s="168"/>
      <c r="O539" s="168"/>
      <c r="P539" s="5"/>
      <c r="Q539" s="6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5.75" customHeight="1">
      <c r="A540" s="1"/>
      <c r="B540" s="1"/>
      <c r="C540" s="1"/>
      <c r="D540" s="1"/>
      <c r="E540" s="1"/>
      <c r="F540" s="2"/>
      <c r="G540" s="2"/>
      <c r="H540" s="2"/>
      <c r="I540" s="1"/>
      <c r="J540" s="1"/>
      <c r="K540" s="1"/>
      <c r="L540" s="168"/>
      <c r="M540" s="168"/>
      <c r="N540" s="168"/>
      <c r="O540" s="168"/>
      <c r="P540" s="5"/>
      <c r="Q540" s="6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5.75" customHeight="1">
      <c r="A541" s="1"/>
      <c r="B541" s="1"/>
      <c r="C541" s="1"/>
      <c r="D541" s="1"/>
      <c r="E541" s="1"/>
      <c r="F541" s="2"/>
      <c r="G541" s="2"/>
      <c r="H541" s="2"/>
      <c r="I541" s="1"/>
      <c r="J541" s="1"/>
      <c r="K541" s="1"/>
      <c r="L541" s="168"/>
      <c r="M541" s="168"/>
      <c r="N541" s="168"/>
      <c r="O541" s="168"/>
      <c r="P541" s="5"/>
      <c r="Q541" s="6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5.75" customHeight="1">
      <c r="A542" s="1"/>
      <c r="B542" s="1"/>
      <c r="C542" s="1"/>
      <c r="D542" s="1"/>
      <c r="E542" s="1"/>
      <c r="F542" s="2"/>
      <c r="G542" s="2"/>
      <c r="H542" s="2"/>
      <c r="I542" s="1"/>
      <c r="J542" s="1"/>
      <c r="K542" s="1"/>
      <c r="L542" s="168"/>
      <c r="M542" s="168"/>
      <c r="N542" s="168"/>
      <c r="O542" s="168"/>
      <c r="P542" s="5"/>
      <c r="Q542" s="6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5.75" customHeight="1">
      <c r="A543" s="1"/>
      <c r="B543" s="1"/>
      <c r="C543" s="1"/>
      <c r="D543" s="1"/>
      <c r="E543" s="1"/>
      <c r="F543" s="2"/>
      <c r="G543" s="2"/>
      <c r="H543" s="2"/>
      <c r="I543" s="1"/>
      <c r="J543" s="1"/>
      <c r="K543" s="1"/>
      <c r="L543" s="168"/>
      <c r="M543" s="168"/>
      <c r="N543" s="168"/>
      <c r="O543" s="168"/>
      <c r="P543" s="5"/>
      <c r="Q543" s="6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5.75" customHeight="1">
      <c r="A544" s="1"/>
      <c r="B544" s="1"/>
      <c r="C544" s="1"/>
      <c r="D544" s="1"/>
      <c r="E544" s="1"/>
      <c r="F544" s="2"/>
      <c r="G544" s="2"/>
      <c r="H544" s="2"/>
      <c r="I544" s="1"/>
      <c r="J544" s="1"/>
      <c r="K544" s="1"/>
      <c r="L544" s="168"/>
      <c r="M544" s="168"/>
      <c r="N544" s="168"/>
      <c r="O544" s="168"/>
      <c r="P544" s="5"/>
      <c r="Q544" s="6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5.75" customHeight="1">
      <c r="A545" s="1"/>
      <c r="B545" s="1"/>
      <c r="C545" s="1"/>
      <c r="D545" s="1"/>
      <c r="E545" s="1"/>
      <c r="F545" s="2"/>
      <c r="G545" s="2"/>
      <c r="H545" s="2"/>
      <c r="I545" s="1"/>
      <c r="J545" s="1"/>
      <c r="K545" s="1"/>
      <c r="L545" s="168"/>
      <c r="M545" s="168"/>
      <c r="N545" s="168"/>
      <c r="O545" s="168"/>
      <c r="P545" s="5"/>
      <c r="Q545" s="6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5.75" customHeight="1">
      <c r="A546" s="1"/>
      <c r="B546" s="1"/>
      <c r="C546" s="1"/>
      <c r="D546" s="1"/>
      <c r="E546" s="1"/>
      <c r="F546" s="2"/>
      <c r="G546" s="2"/>
      <c r="H546" s="2"/>
      <c r="I546" s="1"/>
      <c r="J546" s="1"/>
      <c r="K546" s="1"/>
      <c r="L546" s="168"/>
      <c r="M546" s="168"/>
      <c r="N546" s="168"/>
      <c r="O546" s="168"/>
      <c r="P546" s="5"/>
      <c r="Q546" s="6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5.75" customHeight="1">
      <c r="A547" s="1"/>
      <c r="B547" s="1"/>
      <c r="C547" s="1"/>
      <c r="D547" s="1"/>
      <c r="E547" s="1"/>
      <c r="F547" s="2"/>
      <c r="G547" s="2"/>
      <c r="H547" s="2"/>
      <c r="I547" s="1"/>
      <c r="J547" s="1"/>
      <c r="K547" s="1"/>
      <c r="L547" s="168"/>
      <c r="M547" s="168"/>
      <c r="N547" s="168"/>
      <c r="O547" s="168"/>
      <c r="P547" s="5"/>
      <c r="Q547" s="6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5.75" customHeight="1">
      <c r="A548" s="1"/>
      <c r="B548" s="1"/>
      <c r="C548" s="1"/>
      <c r="D548" s="1"/>
      <c r="E548" s="1"/>
      <c r="F548" s="2"/>
      <c r="G548" s="2"/>
      <c r="H548" s="2"/>
      <c r="I548" s="1"/>
      <c r="J548" s="1"/>
      <c r="K548" s="1"/>
      <c r="L548" s="168"/>
      <c r="M548" s="168"/>
      <c r="N548" s="168"/>
      <c r="O548" s="168"/>
      <c r="P548" s="5"/>
      <c r="Q548" s="6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5.75" customHeight="1">
      <c r="A549" s="1"/>
      <c r="B549" s="1"/>
      <c r="C549" s="1"/>
      <c r="D549" s="1"/>
      <c r="E549" s="1"/>
      <c r="F549" s="2"/>
      <c r="G549" s="2"/>
      <c r="H549" s="2"/>
      <c r="I549" s="1"/>
      <c r="J549" s="1"/>
      <c r="K549" s="1"/>
      <c r="L549" s="168"/>
      <c r="M549" s="168"/>
      <c r="N549" s="168"/>
      <c r="O549" s="168"/>
      <c r="P549" s="5"/>
      <c r="Q549" s="6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5.75" customHeight="1">
      <c r="A550" s="1"/>
      <c r="B550" s="1"/>
      <c r="C550" s="1"/>
      <c r="D550" s="1"/>
      <c r="E550" s="1"/>
      <c r="F550" s="2"/>
      <c r="G550" s="2"/>
      <c r="H550" s="2"/>
      <c r="I550" s="1"/>
      <c r="J550" s="1"/>
      <c r="K550" s="1"/>
      <c r="L550" s="168"/>
      <c r="M550" s="168"/>
      <c r="N550" s="168"/>
      <c r="O550" s="168"/>
      <c r="P550" s="5"/>
      <c r="Q550" s="6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5.75" customHeight="1">
      <c r="A551" s="1"/>
      <c r="B551" s="1"/>
      <c r="C551" s="1"/>
      <c r="D551" s="1"/>
      <c r="E551" s="1"/>
      <c r="F551" s="2"/>
      <c r="G551" s="2"/>
      <c r="H551" s="2"/>
      <c r="I551" s="1"/>
      <c r="J551" s="1"/>
      <c r="K551" s="1"/>
      <c r="L551" s="168"/>
      <c r="M551" s="168"/>
      <c r="N551" s="168"/>
      <c r="O551" s="168"/>
      <c r="P551" s="5"/>
      <c r="Q551" s="6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5.75" customHeight="1">
      <c r="A552" s="1"/>
      <c r="B552" s="1"/>
      <c r="C552" s="1"/>
      <c r="D552" s="1"/>
      <c r="E552" s="1"/>
      <c r="F552" s="2"/>
      <c r="G552" s="2"/>
      <c r="H552" s="2"/>
      <c r="I552" s="1"/>
      <c r="J552" s="1"/>
      <c r="K552" s="1"/>
      <c r="L552" s="168"/>
      <c r="M552" s="168"/>
      <c r="N552" s="168"/>
      <c r="O552" s="168"/>
      <c r="P552" s="5"/>
      <c r="Q552" s="6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5.75" customHeight="1">
      <c r="A553" s="1"/>
      <c r="B553" s="1"/>
      <c r="C553" s="1"/>
      <c r="D553" s="1"/>
      <c r="E553" s="1"/>
      <c r="F553" s="2"/>
      <c r="G553" s="2"/>
      <c r="H553" s="2"/>
      <c r="I553" s="1"/>
      <c r="J553" s="1"/>
      <c r="K553" s="1"/>
      <c r="L553" s="168"/>
      <c r="M553" s="168"/>
      <c r="N553" s="168"/>
      <c r="O553" s="168"/>
      <c r="P553" s="5"/>
      <c r="Q553" s="6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5.75" customHeight="1">
      <c r="A554" s="1"/>
      <c r="B554" s="1"/>
      <c r="C554" s="1"/>
      <c r="D554" s="1"/>
      <c r="E554" s="1"/>
      <c r="F554" s="2"/>
      <c r="G554" s="2"/>
      <c r="H554" s="2"/>
      <c r="I554" s="1"/>
      <c r="J554" s="1"/>
      <c r="K554" s="1"/>
      <c r="L554" s="168"/>
      <c r="M554" s="168"/>
      <c r="N554" s="168"/>
      <c r="O554" s="168"/>
      <c r="P554" s="5"/>
      <c r="Q554" s="6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5.75" customHeight="1">
      <c r="A555" s="1"/>
      <c r="B555" s="1"/>
      <c r="C555" s="1"/>
      <c r="D555" s="1"/>
      <c r="E555" s="1"/>
      <c r="F555" s="2"/>
      <c r="G555" s="2"/>
      <c r="H555" s="2"/>
      <c r="I555" s="1"/>
      <c r="J555" s="1"/>
      <c r="K555" s="1"/>
      <c r="L555" s="168"/>
      <c r="M555" s="168"/>
      <c r="N555" s="168"/>
      <c r="O555" s="168"/>
      <c r="P555" s="5"/>
      <c r="Q555" s="6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5.75" customHeight="1">
      <c r="A556" s="1"/>
      <c r="B556" s="1"/>
      <c r="C556" s="1"/>
      <c r="D556" s="1"/>
      <c r="E556" s="1"/>
      <c r="F556" s="2"/>
      <c r="G556" s="2"/>
      <c r="H556" s="2"/>
      <c r="I556" s="1"/>
      <c r="J556" s="1"/>
      <c r="K556" s="1"/>
      <c r="L556" s="168"/>
      <c r="M556" s="168"/>
      <c r="N556" s="168"/>
      <c r="O556" s="168"/>
      <c r="P556" s="5"/>
      <c r="Q556" s="6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5.75" customHeight="1">
      <c r="A557" s="1"/>
      <c r="B557" s="1"/>
      <c r="C557" s="1"/>
      <c r="D557" s="1"/>
      <c r="E557" s="1"/>
      <c r="F557" s="2"/>
      <c r="G557" s="2"/>
      <c r="H557" s="2"/>
      <c r="I557" s="1"/>
      <c r="J557" s="1"/>
      <c r="K557" s="1"/>
      <c r="L557" s="168"/>
      <c r="M557" s="168"/>
      <c r="N557" s="168"/>
      <c r="O557" s="168"/>
      <c r="P557" s="5"/>
      <c r="Q557" s="6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5.75" customHeight="1">
      <c r="A558" s="1"/>
      <c r="B558" s="1"/>
      <c r="C558" s="1"/>
      <c r="D558" s="1"/>
      <c r="E558" s="1"/>
      <c r="F558" s="2"/>
      <c r="G558" s="2"/>
      <c r="H558" s="2"/>
      <c r="I558" s="1"/>
      <c r="J558" s="1"/>
      <c r="K558" s="1"/>
      <c r="L558" s="168"/>
      <c r="M558" s="168"/>
      <c r="N558" s="168"/>
      <c r="O558" s="168"/>
      <c r="P558" s="5"/>
      <c r="Q558" s="6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5.75" customHeight="1">
      <c r="A559" s="1"/>
      <c r="B559" s="1"/>
      <c r="C559" s="1"/>
      <c r="D559" s="1"/>
      <c r="E559" s="1"/>
      <c r="F559" s="2"/>
      <c r="G559" s="2"/>
      <c r="H559" s="2"/>
      <c r="I559" s="1"/>
      <c r="J559" s="1"/>
      <c r="K559" s="1"/>
      <c r="L559" s="168"/>
      <c r="M559" s="168"/>
      <c r="N559" s="168"/>
      <c r="O559" s="168"/>
      <c r="P559" s="5"/>
      <c r="Q559" s="6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5.75" customHeight="1">
      <c r="A560" s="1"/>
      <c r="B560" s="1"/>
      <c r="C560" s="1"/>
      <c r="D560" s="1"/>
      <c r="E560" s="1"/>
      <c r="F560" s="2"/>
      <c r="G560" s="2"/>
      <c r="H560" s="2"/>
      <c r="I560" s="1"/>
      <c r="J560" s="1"/>
      <c r="K560" s="1"/>
      <c r="L560" s="168"/>
      <c r="M560" s="168"/>
      <c r="N560" s="168"/>
      <c r="O560" s="168"/>
      <c r="P560" s="5"/>
      <c r="Q560" s="6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5.75" customHeight="1">
      <c r="A561" s="1"/>
      <c r="B561" s="1"/>
      <c r="C561" s="1"/>
      <c r="D561" s="1"/>
      <c r="E561" s="1"/>
      <c r="F561" s="2"/>
      <c r="G561" s="2"/>
      <c r="H561" s="2"/>
      <c r="I561" s="1"/>
      <c r="J561" s="1"/>
      <c r="K561" s="1"/>
      <c r="L561" s="168"/>
      <c r="M561" s="168"/>
      <c r="N561" s="168"/>
      <c r="O561" s="168"/>
      <c r="P561" s="5"/>
      <c r="Q561" s="6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5.75" customHeight="1">
      <c r="A562" s="1"/>
      <c r="B562" s="1"/>
      <c r="C562" s="1"/>
      <c r="D562" s="1"/>
      <c r="E562" s="1"/>
      <c r="F562" s="2"/>
      <c r="G562" s="2"/>
      <c r="H562" s="2"/>
      <c r="I562" s="1"/>
      <c r="J562" s="1"/>
      <c r="K562" s="1"/>
      <c r="L562" s="168"/>
      <c r="M562" s="168"/>
      <c r="N562" s="168"/>
      <c r="O562" s="168"/>
      <c r="P562" s="5"/>
      <c r="Q562" s="6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5.75" customHeight="1">
      <c r="A563" s="1"/>
      <c r="B563" s="1"/>
      <c r="C563" s="1"/>
      <c r="D563" s="1"/>
      <c r="E563" s="1"/>
      <c r="F563" s="2"/>
      <c r="G563" s="2"/>
      <c r="H563" s="2"/>
      <c r="I563" s="1"/>
      <c r="J563" s="1"/>
      <c r="K563" s="1"/>
      <c r="L563" s="168"/>
      <c r="M563" s="168"/>
      <c r="N563" s="168"/>
      <c r="O563" s="168"/>
      <c r="P563" s="5"/>
      <c r="Q563" s="6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5.75" customHeight="1">
      <c r="A564" s="1"/>
      <c r="B564" s="1"/>
      <c r="C564" s="1"/>
      <c r="D564" s="1"/>
      <c r="E564" s="1"/>
      <c r="F564" s="2"/>
      <c r="G564" s="2"/>
      <c r="H564" s="2"/>
      <c r="I564" s="1"/>
      <c r="J564" s="1"/>
      <c r="K564" s="1"/>
      <c r="L564" s="168"/>
      <c r="M564" s="168"/>
      <c r="N564" s="168"/>
      <c r="O564" s="168"/>
      <c r="P564" s="5"/>
      <c r="Q564" s="6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5.75" customHeight="1">
      <c r="A565" s="1"/>
      <c r="B565" s="1"/>
      <c r="C565" s="1"/>
      <c r="D565" s="1"/>
      <c r="E565" s="1"/>
      <c r="F565" s="2"/>
      <c r="G565" s="2"/>
      <c r="H565" s="2"/>
      <c r="I565" s="1"/>
      <c r="J565" s="1"/>
      <c r="K565" s="1"/>
      <c r="L565" s="168"/>
      <c r="M565" s="168"/>
      <c r="N565" s="168"/>
      <c r="O565" s="168"/>
      <c r="P565" s="5"/>
      <c r="Q565" s="6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5.75" customHeight="1">
      <c r="A566" s="1"/>
      <c r="B566" s="1"/>
      <c r="C566" s="1"/>
      <c r="D566" s="1"/>
      <c r="E566" s="1"/>
      <c r="F566" s="2"/>
      <c r="G566" s="2"/>
      <c r="H566" s="2"/>
      <c r="I566" s="1"/>
      <c r="J566" s="1"/>
      <c r="K566" s="1"/>
      <c r="L566" s="168"/>
      <c r="M566" s="168"/>
      <c r="N566" s="168"/>
      <c r="O566" s="168"/>
      <c r="P566" s="5"/>
      <c r="Q566" s="6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5.75" customHeight="1">
      <c r="A567" s="1"/>
      <c r="B567" s="1"/>
      <c r="C567" s="1"/>
      <c r="D567" s="1"/>
      <c r="E567" s="1"/>
      <c r="F567" s="2"/>
      <c r="G567" s="2"/>
      <c r="H567" s="2"/>
      <c r="I567" s="1"/>
      <c r="J567" s="1"/>
      <c r="K567" s="1"/>
      <c r="L567" s="168"/>
      <c r="M567" s="168"/>
      <c r="N567" s="168"/>
      <c r="O567" s="168"/>
      <c r="P567" s="5"/>
      <c r="Q567" s="6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5.75" customHeight="1">
      <c r="A568" s="1"/>
      <c r="B568" s="1"/>
      <c r="C568" s="1"/>
      <c r="D568" s="1"/>
      <c r="E568" s="1"/>
      <c r="F568" s="2"/>
      <c r="G568" s="2"/>
      <c r="H568" s="2"/>
      <c r="I568" s="1"/>
      <c r="J568" s="1"/>
      <c r="K568" s="1"/>
      <c r="L568" s="168"/>
      <c r="M568" s="168"/>
      <c r="N568" s="168"/>
      <c r="O568" s="168"/>
      <c r="P568" s="5"/>
      <c r="Q568" s="6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5.75" customHeight="1">
      <c r="A569" s="1"/>
      <c r="B569" s="1"/>
      <c r="C569" s="1"/>
      <c r="D569" s="1"/>
      <c r="E569" s="1"/>
      <c r="F569" s="2"/>
      <c r="G569" s="2"/>
      <c r="H569" s="2"/>
      <c r="I569" s="1"/>
      <c r="J569" s="1"/>
      <c r="K569" s="1"/>
      <c r="L569" s="168"/>
      <c r="M569" s="168"/>
      <c r="N569" s="168"/>
      <c r="O569" s="168"/>
      <c r="P569" s="5"/>
      <c r="Q569" s="6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5.75" customHeight="1">
      <c r="A570" s="1"/>
      <c r="B570" s="1"/>
      <c r="C570" s="1"/>
      <c r="D570" s="1"/>
      <c r="E570" s="1"/>
      <c r="F570" s="2"/>
      <c r="G570" s="2"/>
      <c r="H570" s="2"/>
      <c r="I570" s="1"/>
      <c r="J570" s="1"/>
      <c r="K570" s="1"/>
      <c r="L570" s="168"/>
      <c r="M570" s="168"/>
      <c r="N570" s="168"/>
      <c r="O570" s="168"/>
      <c r="P570" s="5"/>
      <c r="Q570" s="6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5.75" customHeight="1">
      <c r="A571" s="1"/>
      <c r="B571" s="1"/>
      <c r="C571" s="1"/>
      <c r="D571" s="1"/>
      <c r="E571" s="1"/>
      <c r="F571" s="2"/>
      <c r="G571" s="2"/>
      <c r="H571" s="2"/>
      <c r="I571" s="1"/>
      <c r="J571" s="1"/>
      <c r="K571" s="1"/>
      <c r="L571" s="168"/>
      <c r="M571" s="168"/>
      <c r="N571" s="168"/>
      <c r="O571" s="168"/>
      <c r="P571" s="5"/>
      <c r="Q571" s="6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5.75" customHeight="1">
      <c r="A572" s="1"/>
      <c r="B572" s="1"/>
      <c r="C572" s="1"/>
      <c r="D572" s="1"/>
      <c r="E572" s="1"/>
      <c r="F572" s="2"/>
      <c r="G572" s="2"/>
      <c r="H572" s="2"/>
      <c r="I572" s="1"/>
      <c r="J572" s="1"/>
      <c r="K572" s="1"/>
      <c r="L572" s="168"/>
      <c r="M572" s="168"/>
      <c r="N572" s="168"/>
      <c r="O572" s="168"/>
      <c r="P572" s="5"/>
      <c r="Q572" s="6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5.75" customHeight="1">
      <c r="A573" s="1"/>
      <c r="B573" s="1"/>
      <c r="C573" s="1"/>
      <c r="D573" s="1"/>
      <c r="E573" s="1"/>
      <c r="F573" s="2"/>
      <c r="G573" s="2"/>
      <c r="H573" s="2"/>
      <c r="I573" s="1"/>
      <c r="J573" s="1"/>
      <c r="K573" s="1"/>
      <c r="L573" s="168"/>
      <c r="M573" s="168"/>
      <c r="N573" s="168"/>
      <c r="O573" s="168"/>
      <c r="P573" s="5"/>
      <c r="Q573" s="6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5.75" customHeight="1">
      <c r="A574" s="1"/>
      <c r="B574" s="1"/>
      <c r="C574" s="1"/>
      <c r="D574" s="1"/>
      <c r="E574" s="1"/>
      <c r="F574" s="2"/>
      <c r="G574" s="2"/>
      <c r="H574" s="2"/>
      <c r="I574" s="1"/>
      <c r="J574" s="1"/>
      <c r="K574" s="1"/>
      <c r="L574" s="168"/>
      <c r="M574" s="168"/>
      <c r="N574" s="168"/>
      <c r="O574" s="168"/>
      <c r="P574" s="5"/>
      <c r="Q574" s="6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5.75" customHeight="1">
      <c r="A575" s="1"/>
      <c r="B575" s="1"/>
      <c r="C575" s="1"/>
      <c r="D575" s="1"/>
      <c r="E575" s="1"/>
      <c r="F575" s="2"/>
      <c r="G575" s="2"/>
      <c r="H575" s="2"/>
      <c r="I575" s="1"/>
      <c r="J575" s="1"/>
      <c r="K575" s="1"/>
      <c r="L575" s="168"/>
      <c r="M575" s="168"/>
      <c r="N575" s="168"/>
      <c r="O575" s="168"/>
      <c r="P575" s="5"/>
      <c r="Q575" s="6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5.75" customHeight="1">
      <c r="A576" s="1"/>
      <c r="B576" s="1"/>
      <c r="C576" s="1"/>
      <c r="D576" s="1"/>
      <c r="E576" s="1"/>
      <c r="F576" s="2"/>
      <c r="G576" s="2"/>
      <c r="H576" s="2"/>
      <c r="I576" s="1"/>
      <c r="J576" s="1"/>
      <c r="K576" s="1"/>
      <c r="L576" s="168"/>
      <c r="M576" s="168"/>
      <c r="N576" s="168"/>
      <c r="O576" s="168"/>
      <c r="P576" s="5"/>
      <c r="Q576" s="6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5.75" customHeight="1">
      <c r="A577" s="1"/>
      <c r="B577" s="1"/>
      <c r="C577" s="1"/>
      <c r="D577" s="1"/>
      <c r="E577" s="1"/>
      <c r="F577" s="2"/>
      <c r="G577" s="2"/>
      <c r="H577" s="2"/>
      <c r="I577" s="1"/>
      <c r="J577" s="1"/>
      <c r="K577" s="1"/>
      <c r="L577" s="168"/>
      <c r="M577" s="168"/>
      <c r="N577" s="168"/>
      <c r="O577" s="168"/>
      <c r="P577" s="5"/>
      <c r="Q577" s="6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5.75" customHeight="1">
      <c r="A578" s="1"/>
      <c r="B578" s="1"/>
      <c r="C578" s="1"/>
      <c r="D578" s="1"/>
      <c r="E578" s="1"/>
      <c r="F578" s="2"/>
      <c r="G578" s="2"/>
      <c r="H578" s="2"/>
      <c r="I578" s="1"/>
      <c r="J578" s="1"/>
      <c r="K578" s="1"/>
      <c r="L578" s="168"/>
      <c r="M578" s="168"/>
      <c r="N578" s="168"/>
      <c r="O578" s="168"/>
      <c r="P578" s="5"/>
      <c r="Q578" s="6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5.75" customHeight="1">
      <c r="A579" s="1"/>
      <c r="B579" s="1"/>
      <c r="C579" s="1"/>
      <c r="D579" s="1"/>
      <c r="E579" s="1"/>
      <c r="F579" s="2"/>
      <c r="G579" s="2"/>
      <c r="H579" s="2"/>
      <c r="I579" s="1"/>
      <c r="J579" s="1"/>
      <c r="K579" s="1"/>
      <c r="L579" s="168"/>
      <c r="M579" s="168"/>
      <c r="N579" s="168"/>
      <c r="O579" s="168"/>
      <c r="P579" s="5"/>
      <c r="Q579" s="6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5.75" customHeight="1">
      <c r="A580" s="1"/>
      <c r="B580" s="1"/>
      <c r="C580" s="1"/>
      <c r="D580" s="1"/>
      <c r="E580" s="1"/>
      <c r="F580" s="2"/>
      <c r="G580" s="2"/>
      <c r="H580" s="2"/>
      <c r="I580" s="1"/>
      <c r="J580" s="1"/>
      <c r="K580" s="1"/>
      <c r="L580" s="168"/>
      <c r="M580" s="168"/>
      <c r="N580" s="168"/>
      <c r="O580" s="168"/>
      <c r="P580" s="5"/>
      <c r="Q580" s="6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5.75" customHeight="1">
      <c r="A581" s="1"/>
      <c r="B581" s="1"/>
      <c r="C581" s="1"/>
      <c r="D581" s="1"/>
      <c r="E581" s="1"/>
      <c r="F581" s="2"/>
      <c r="G581" s="2"/>
      <c r="H581" s="2"/>
      <c r="I581" s="1"/>
      <c r="J581" s="1"/>
      <c r="K581" s="1"/>
      <c r="L581" s="168"/>
      <c r="M581" s="168"/>
      <c r="N581" s="168"/>
      <c r="O581" s="168"/>
      <c r="P581" s="5"/>
      <c r="Q581" s="6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5.75" customHeight="1">
      <c r="A582" s="1"/>
      <c r="B582" s="1"/>
      <c r="C582" s="1"/>
      <c r="D582" s="1"/>
      <c r="E582" s="1"/>
      <c r="F582" s="2"/>
      <c r="G582" s="2"/>
      <c r="H582" s="2"/>
      <c r="I582" s="1"/>
      <c r="J582" s="1"/>
      <c r="K582" s="1"/>
      <c r="L582" s="168"/>
      <c r="M582" s="168"/>
      <c r="N582" s="168"/>
      <c r="O582" s="168"/>
      <c r="P582" s="5"/>
      <c r="Q582" s="6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5.75" customHeight="1">
      <c r="A583" s="1"/>
      <c r="B583" s="1"/>
      <c r="C583" s="1"/>
      <c r="D583" s="1"/>
      <c r="E583" s="1"/>
      <c r="F583" s="2"/>
      <c r="G583" s="2"/>
      <c r="H583" s="2"/>
      <c r="I583" s="1"/>
      <c r="J583" s="1"/>
      <c r="K583" s="1"/>
      <c r="L583" s="168"/>
      <c r="M583" s="168"/>
      <c r="N583" s="168"/>
      <c r="O583" s="168"/>
      <c r="P583" s="5"/>
      <c r="Q583" s="6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5.75" customHeight="1">
      <c r="A584" s="1"/>
      <c r="B584" s="1"/>
      <c r="C584" s="1"/>
      <c r="D584" s="1"/>
      <c r="E584" s="1"/>
      <c r="F584" s="2"/>
      <c r="G584" s="2"/>
      <c r="H584" s="2"/>
      <c r="I584" s="1"/>
      <c r="J584" s="1"/>
      <c r="K584" s="1"/>
      <c r="L584" s="168"/>
      <c r="M584" s="168"/>
      <c r="N584" s="168"/>
      <c r="O584" s="168"/>
      <c r="P584" s="5"/>
      <c r="Q584" s="6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5.75" customHeight="1">
      <c r="A585" s="1"/>
      <c r="B585" s="1"/>
      <c r="C585" s="1"/>
      <c r="D585" s="1"/>
      <c r="E585" s="1"/>
      <c r="F585" s="2"/>
      <c r="G585" s="2"/>
      <c r="H585" s="2"/>
      <c r="I585" s="1"/>
      <c r="J585" s="1"/>
      <c r="K585" s="1"/>
      <c r="L585" s="168"/>
      <c r="M585" s="168"/>
      <c r="N585" s="168"/>
      <c r="O585" s="168"/>
      <c r="P585" s="5"/>
      <c r="Q585" s="6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5.75" customHeight="1">
      <c r="A586" s="1"/>
      <c r="B586" s="1"/>
      <c r="C586" s="1"/>
      <c r="D586" s="1"/>
      <c r="E586" s="1"/>
      <c r="F586" s="2"/>
      <c r="G586" s="2"/>
      <c r="H586" s="2"/>
      <c r="I586" s="1"/>
      <c r="J586" s="1"/>
      <c r="K586" s="1"/>
      <c r="L586" s="168"/>
      <c r="M586" s="168"/>
      <c r="N586" s="168"/>
      <c r="O586" s="168"/>
      <c r="P586" s="5"/>
      <c r="Q586" s="6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5.75" customHeight="1">
      <c r="A587" s="1"/>
      <c r="B587" s="1"/>
      <c r="C587" s="1"/>
      <c r="D587" s="1"/>
      <c r="E587" s="1"/>
      <c r="F587" s="2"/>
      <c r="G587" s="2"/>
      <c r="H587" s="2"/>
      <c r="I587" s="1"/>
      <c r="J587" s="1"/>
      <c r="K587" s="1"/>
      <c r="L587" s="168"/>
      <c r="M587" s="168"/>
      <c r="N587" s="168"/>
      <c r="O587" s="168"/>
      <c r="P587" s="5"/>
      <c r="Q587" s="6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5.75" customHeight="1">
      <c r="A588" s="1"/>
      <c r="B588" s="1"/>
      <c r="C588" s="1"/>
      <c r="D588" s="1"/>
      <c r="E588" s="1"/>
      <c r="F588" s="2"/>
      <c r="G588" s="2"/>
      <c r="H588" s="2"/>
      <c r="I588" s="1"/>
      <c r="J588" s="1"/>
      <c r="K588" s="1"/>
      <c r="L588" s="168"/>
      <c r="M588" s="168"/>
      <c r="N588" s="168"/>
      <c r="O588" s="168"/>
      <c r="P588" s="5"/>
      <c r="Q588" s="6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5.75" customHeight="1">
      <c r="A589" s="1"/>
      <c r="B589" s="1"/>
      <c r="C589" s="1"/>
      <c r="D589" s="1"/>
      <c r="E589" s="1"/>
      <c r="F589" s="2"/>
      <c r="G589" s="2"/>
      <c r="H589" s="2"/>
      <c r="I589" s="1"/>
      <c r="J589" s="1"/>
      <c r="K589" s="1"/>
      <c r="L589" s="168"/>
      <c r="M589" s="168"/>
      <c r="N589" s="168"/>
      <c r="O589" s="168"/>
      <c r="P589" s="5"/>
      <c r="Q589" s="6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5.75" customHeight="1">
      <c r="A590" s="1"/>
      <c r="B590" s="1"/>
      <c r="C590" s="1"/>
      <c r="D590" s="1"/>
      <c r="E590" s="1"/>
      <c r="F590" s="2"/>
      <c r="G590" s="2"/>
      <c r="H590" s="2"/>
      <c r="I590" s="1"/>
      <c r="J590" s="1"/>
      <c r="K590" s="1"/>
      <c r="L590" s="168"/>
      <c r="M590" s="168"/>
      <c r="N590" s="168"/>
      <c r="O590" s="168"/>
      <c r="P590" s="5"/>
      <c r="Q590" s="6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5.75" customHeight="1">
      <c r="A591" s="1"/>
      <c r="B591" s="1"/>
      <c r="C591" s="1"/>
      <c r="D591" s="1"/>
      <c r="E591" s="1"/>
      <c r="F591" s="2"/>
      <c r="G591" s="2"/>
      <c r="H591" s="2"/>
      <c r="I591" s="1"/>
      <c r="J591" s="1"/>
      <c r="K591" s="1"/>
      <c r="L591" s="168"/>
      <c r="M591" s="168"/>
      <c r="N591" s="168"/>
      <c r="O591" s="168"/>
      <c r="P591" s="5"/>
      <c r="Q591" s="6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5.75" customHeight="1">
      <c r="A592" s="1"/>
      <c r="B592" s="1"/>
      <c r="C592" s="1"/>
      <c r="D592" s="1"/>
      <c r="E592" s="1"/>
      <c r="F592" s="2"/>
      <c r="G592" s="2"/>
      <c r="H592" s="2"/>
      <c r="I592" s="1"/>
      <c r="J592" s="1"/>
      <c r="K592" s="1"/>
      <c r="L592" s="168"/>
      <c r="M592" s="168"/>
      <c r="N592" s="168"/>
      <c r="O592" s="168"/>
      <c r="P592" s="5"/>
      <c r="Q592" s="6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5.75" customHeight="1">
      <c r="A593" s="1"/>
      <c r="B593" s="1"/>
      <c r="C593" s="1"/>
      <c r="D593" s="1"/>
      <c r="E593" s="1"/>
      <c r="F593" s="2"/>
      <c r="G593" s="2"/>
      <c r="H593" s="2"/>
      <c r="I593" s="1"/>
      <c r="J593" s="1"/>
      <c r="K593" s="1"/>
      <c r="L593" s="168"/>
      <c r="M593" s="168"/>
      <c r="N593" s="168"/>
      <c r="O593" s="168"/>
      <c r="P593" s="5"/>
      <c r="Q593" s="6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5.75" customHeight="1">
      <c r="A594" s="1"/>
      <c r="B594" s="1"/>
      <c r="C594" s="1"/>
      <c r="D594" s="1"/>
      <c r="E594" s="1"/>
      <c r="F594" s="2"/>
      <c r="G594" s="2"/>
      <c r="H594" s="2"/>
      <c r="I594" s="1"/>
      <c r="J594" s="1"/>
      <c r="K594" s="1"/>
      <c r="L594" s="168"/>
      <c r="M594" s="168"/>
      <c r="N594" s="168"/>
      <c r="O594" s="168"/>
      <c r="P594" s="5"/>
      <c r="Q594" s="6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5.75" customHeight="1">
      <c r="A595" s="1"/>
      <c r="B595" s="1"/>
      <c r="C595" s="1"/>
      <c r="D595" s="1"/>
      <c r="E595" s="1"/>
      <c r="F595" s="2"/>
      <c r="G595" s="2"/>
      <c r="H595" s="2"/>
      <c r="I595" s="1"/>
      <c r="J595" s="1"/>
      <c r="K595" s="1"/>
      <c r="L595" s="168"/>
      <c r="M595" s="168"/>
      <c r="N595" s="168"/>
      <c r="O595" s="168"/>
      <c r="P595" s="5"/>
      <c r="Q595" s="6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5.75" customHeight="1">
      <c r="A596" s="1"/>
      <c r="B596" s="1"/>
      <c r="C596" s="1"/>
      <c r="D596" s="1"/>
      <c r="E596" s="1"/>
      <c r="F596" s="2"/>
      <c r="G596" s="2"/>
      <c r="H596" s="2"/>
      <c r="I596" s="1"/>
      <c r="J596" s="1"/>
      <c r="K596" s="1"/>
      <c r="L596" s="168"/>
      <c r="M596" s="168"/>
      <c r="N596" s="168"/>
      <c r="O596" s="168"/>
      <c r="P596" s="5"/>
      <c r="Q596" s="6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5.75" customHeight="1">
      <c r="A597" s="1"/>
      <c r="B597" s="1"/>
      <c r="C597" s="1"/>
      <c r="D597" s="1"/>
      <c r="E597" s="1"/>
      <c r="F597" s="2"/>
      <c r="G597" s="2"/>
      <c r="H597" s="2"/>
      <c r="I597" s="1"/>
      <c r="J597" s="1"/>
      <c r="K597" s="1"/>
      <c r="L597" s="168"/>
      <c r="M597" s="168"/>
      <c r="N597" s="168"/>
      <c r="O597" s="168"/>
      <c r="P597" s="5"/>
      <c r="Q597" s="6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5.75" customHeight="1">
      <c r="A598" s="1"/>
      <c r="B598" s="1"/>
      <c r="C598" s="1"/>
      <c r="D598" s="1"/>
      <c r="E598" s="1"/>
      <c r="F598" s="2"/>
      <c r="G598" s="2"/>
      <c r="H598" s="2"/>
      <c r="I598" s="1"/>
      <c r="J598" s="1"/>
      <c r="K598" s="1"/>
      <c r="L598" s="168"/>
      <c r="M598" s="168"/>
      <c r="N598" s="168"/>
      <c r="O598" s="168"/>
      <c r="P598" s="5"/>
      <c r="Q598" s="6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5.75" customHeight="1">
      <c r="A599" s="1"/>
      <c r="B599" s="1"/>
      <c r="C599" s="1"/>
      <c r="D599" s="1"/>
      <c r="E599" s="1"/>
      <c r="F599" s="2"/>
      <c r="G599" s="2"/>
      <c r="H599" s="2"/>
      <c r="I599" s="1"/>
      <c r="J599" s="1"/>
      <c r="K599" s="1"/>
      <c r="L599" s="168"/>
      <c r="M599" s="168"/>
      <c r="N599" s="168"/>
      <c r="O599" s="168"/>
      <c r="P599" s="5"/>
      <c r="Q599" s="6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5.75" customHeight="1">
      <c r="A600" s="1"/>
      <c r="B600" s="1"/>
      <c r="C600" s="1"/>
      <c r="D600" s="1"/>
      <c r="E600" s="1"/>
      <c r="F600" s="2"/>
      <c r="G600" s="2"/>
      <c r="H600" s="2"/>
      <c r="I600" s="1"/>
      <c r="J600" s="1"/>
      <c r="K600" s="1"/>
      <c r="L600" s="168"/>
      <c r="M600" s="168"/>
      <c r="N600" s="168"/>
      <c r="O600" s="168"/>
      <c r="P600" s="5"/>
      <c r="Q600" s="6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5.75" customHeight="1">
      <c r="A601" s="1"/>
      <c r="B601" s="1"/>
      <c r="C601" s="1"/>
      <c r="D601" s="1"/>
      <c r="E601" s="1"/>
      <c r="F601" s="2"/>
      <c r="G601" s="2"/>
      <c r="H601" s="2"/>
      <c r="I601" s="1"/>
      <c r="J601" s="1"/>
      <c r="K601" s="1"/>
      <c r="L601" s="168"/>
      <c r="M601" s="168"/>
      <c r="N601" s="168"/>
      <c r="O601" s="168"/>
      <c r="P601" s="5"/>
      <c r="Q601" s="6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5.75" customHeight="1">
      <c r="A602" s="1"/>
      <c r="B602" s="1"/>
      <c r="C602" s="1"/>
      <c r="D602" s="1"/>
      <c r="E602" s="1"/>
      <c r="F602" s="2"/>
      <c r="G602" s="2"/>
      <c r="H602" s="2"/>
      <c r="I602" s="1"/>
      <c r="J602" s="1"/>
      <c r="K602" s="1"/>
      <c r="L602" s="168"/>
      <c r="M602" s="168"/>
      <c r="N602" s="168"/>
      <c r="O602" s="168"/>
      <c r="P602" s="5"/>
      <c r="Q602" s="6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5.75" customHeight="1">
      <c r="A603" s="1"/>
      <c r="B603" s="1"/>
      <c r="C603" s="1"/>
      <c r="D603" s="1"/>
      <c r="E603" s="1"/>
      <c r="F603" s="2"/>
      <c r="G603" s="2"/>
      <c r="H603" s="2"/>
      <c r="I603" s="1"/>
      <c r="J603" s="1"/>
      <c r="K603" s="1"/>
      <c r="L603" s="168"/>
      <c r="M603" s="168"/>
      <c r="N603" s="168"/>
      <c r="O603" s="168"/>
      <c r="P603" s="5"/>
      <c r="Q603" s="6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5.75" customHeight="1">
      <c r="A604" s="1"/>
      <c r="B604" s="1"/>
      <c r="C604" s="1"/>
      <c r="D604" s="1"/>
      <c r="E604" s="1"/>
      <c r="F604" s="2"/>
      <c r="G604" s="2"/>
      <c r="H604" s="2"/>
      <c r="I604" s="1"/>
      <c r="J604" s="1"/>
      <c r="K604" s="1"/>
      <c r="L604" s="168"/>
      <c r="M604" s="168"/>
      <c r="N604" s="168"/>
      <c r="O604" s="168"/>
      <c r="P604" s="5"/>
      <c r="Q604" s="6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5.75" customHeight="1">
      <c r="A605" s="1"/>
      <c r="B605" s="1"/>
      <c r="C605" s="1"/>
      <c r="D605" s="1"/>
      <c r="E605" s="1"/>
      <c r="F605" s="2"/>
      <c r="G605" s="2"/>
      <c r="H605" s="2"/>
      <c r="I605" s="1"/>
      <c r="J605" s="1"/>
      <c r="K605" s="1"/>
      <c r="L605" s="168"/>
      <c r="M605" s="168"/>
      <c r="N605" s="168"/>
      <c r="O605" s="168"/>
      <c r="P605" s="5"/>
      <c r="Q605" s="6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5.75" customHeight="1">
      <c r="A606" s="1"/>
      <c r="B606" s="1"/>
      <c r="C606" s="1"/>
      <c r="D606" s="1"/>
      <c r="E606" s="1"/>
      <c r="F606" s="2"/>
      <c r="G606" s="2"/>
      <c r="H606" s="2"/>
      <c r="I606" s="1"/>
      <c r="J606" s="1"/>
      <c r="K606" s="1"/>
      <c r="L606" s="168"/>
      <c r="M606" s="168"/>
      <c r="N606" s="168"/>
      <c r="O606" s="168"/>
      <c r="P606" s="5"/>
      <c r="Q606" s="6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5.75" customHeight="1">
      <c r="A607" s="1"/>
      <c r="B607" s="1"/>
      <c r="C607" s="1"/>
      <c r="D607" s="1"/>
      <c r="E607" s="1"/>
      <c r="F607" s="2"/>
      <c r="G607" s="2"/>
      <c r="H607" s="2"/>
      <c r="I607" s="1"/>
      <c r="J607" s="1"/>
      <c r="K607" s="1"/>
      <c r="L607" s="168"/>
      <c r="M607" s="168"/>
      <c r="N607" s="168"/>
      <c r="O607" s="168"/>
      <c r="P607" s="5"/>
      <c r="Q607" s="6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5.75" customHeight="1">
      <c r="A608" s="1"/>
      <c r="B608" s="1"/>
      <c r="C608" s="1"/>
      <c r="D608" s="1"/>
      <c r="E608" s="1"/>
      <c r="F608" s="2"/>
      <c r="G608" s="2"/>
      <c r="H608" s="2"/>
      <c r="I608" s="1"/>
      <c r="J608" s="1"/>
      <c r="K608" s="1"/>
      <c r="L608" s="168"/>
      <c r="M608" s="168"/>
      <c r="N608" s="168"/>
      <c r="O608" s="168"/>
      <c r="P608" s="5"/>
      <c r="Q608" s="6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5.75" customHeight="1">
      <c r="A609" s="1"/>
      <c r="B609" s="1"/>
      <c r="C609" s="1"/>
      <c r="D609" s="1"/>
      <c r="E609" s="1"/>
      <c r="F609" s="2"/>
      <c r="G609" s="2"/>
      <c r="H609" s="2"/>
      <c r="I609" s="1"/>
      <c r="J609" s="1"/>
      <c r="K609" s="1"/>
      <c r="L609" s="168"/>
      <c r="M609" s="168"/>
      <c r="N609" s="168"/>
      <c r="O609" s="168"/>
      <c r="P609" s="5"/>
      <c r="Q609" s="6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5.75" customHeight="1">
      <c r="A610" s="1"/>
      <c r="B610" s="1"/>
      <c r="C610" s="1"/>
      <c r="D610" s="1"/>
      <c r="E610" s="1"/>
      <c r="F610" s="2"/>
      <c r="G610" s="2"/>
      <c r="H610" s="2"/>
      <c r="I610" s="1"/>
      <c r="J610" s="1"/>
      <c r="K610" s="1"/>
      <c r="L610" s="168"/>
      <c r="M610" s="168"/>
      <c r="N610" s="168"/>
      <c r="O610" s="168"/>
      <c r="P610" s="5"/>
      <c r="Q610" s="6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5.75" customHeight="1">
      <c r="A611" s="1"/>
      <c r="B611" s="1"/>
      <c r="C611" s="1"/>
      <c r="D611" s="1"/>
      <c r="E611" s="1"/>
      <c r="F611" s="2"/>
      <c r="G611" s="2"/>
      <c r="H611" s="2"/>
      <c r="I611" s="1"/>
      <c r="J611" s="1"/>
      <c r="K611" s="1"/>
      <c r="L611" s="168"/>
      <c r="M611" s="168"/>
      <c r="N611" s="168"/>
      <c r="O611" s="168"/>
      <c r="P611" s="5"/>
      <c r="Q611" s="6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5.75" customHeight="1">
      <c r="A612" s="1"/>
      <c r="B612" s="1"/>
      <c r="C612" s="1"/>
      <c r="D612" s="1"/>
      <c r="E612" s="1"/>
      <c r="F612" s="2"/>
      <c r="G612" s="2"/>
      <c r="H612" s="2"/>
      <c r="I612" s="1"/>
      <c r="J612" s="1"/>
      <c r="K612" s="1"/>
      <c r="L612" s="168"/>
      <c r="M612" s="168"/>
      <c r="N612" s="168"/>
      <c r="O612" s="168"/>
      <c r="P612" s="5"/>
      <c r="Q612" s="6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5.75" customHeight="1">
      <c r="A613" s="1"/>
      <c r="B613" s="1"/>
      <c r="C613" s="1"/>
      <c r="D613" s="1"/>
      <c r="E613" s="1"/>
      <c r="F613" s="2"/>
      <c r="G613" s="2"/>
      <c r="H613" s="2"/>
      <c r="I613" s="1"/>
      <c r="J613" s="1"/>
      <c r="K613" s="1"/>
      <c r="L613" s="168"/>
      <c r="M613" s="168"/>
      <c r="N613" s="168"/>
      <c r="O613" s="168"/>
      <c r="P613" s="5"/>
      <c r="Q613" s="6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5.75" customHeight="1">
      <c r="A614" s="1"/>
      <c r="B614" s="1"/>
      <c r="C614" s="1"/>
      <c r="D614" s="1"/>
      <c r="E614" s="1"/>
      <c r="F614" s="2"/>
      <c r="G614" s="2"/>
      <c r="H614" s="2"/>
      <c r="I614" s="1"/>
      <c r="J614" s="1"/>
      <c r="K614" s="1"/>
      <c r="L614" s="168"/>
      <c r="M614" s="168"/>
      <c r="N614" s="168"/>
      <c r="O614" s="168"/>
      <c r="P614" s="5"/>
      <c r="Q614" s="6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5.75" customHeight="1">
      <c r="A615" s="1"/>
      <c r="B615" s="1"/>
      <c r="C615" s="1"/>
      <c r="D615" s="1"/>
      <c r="E615" s="1"/>
      <c r="F615" s="2"/>
      <c r="G615" s="2"/>
      <c r="H615" s="2"/>
      <c r="I615" s="1"/>
      <c r="J615" s="1"/>
      <c r="K615" s="1"/>
      <c r="L615" s="168"/>
      <c r="M615" s="168"/>
      <c r="N615" s="168"/>
      <c r="O615" s="168"/>
      <c r="P615" s="5"/>
      <c r="Q615" s="6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5.75" customHeight="1">
      <c r="A616" s="1"/>
      <c r="B616" s="1"/>
      <c r="C616" s="1"/>
      <c r="D616" s="1"/>
      <c r="E616" s="1"/>
      <c r="F616" s="2"/>
      <c r="G616" s="2"/>
      <c r="H616" s="2"/>
      <c r="I616" s="1"/>
      <c r="J616" s="1"/>
      <c r="K616" s="1"/>
      <c r="L616" s="168"/>
      <c r="M616" s="168"/>
      <c r="N616" s="168"/>
      <c r="O616" s="168"/>
      <c r="P616" s="5"/>
      <c r="Q616" s="6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5.75" customHeight="1">
      <c r="A617" s="1"/>
      <c r="B617" s="1"/>
      <c r="C617" s="1"/>
      <c r="D617" s="1"/>
      <c r="E617" s="1"/>
      <c r="F617" s="2"/>
      <c r="G617" s="2"/>
      <c r="H617" s="2"/>
      <c r="I617" s="1"/>
      <c r="J617" s="1"/>
      <c r="K617" s="1"/>
      <c r="L617" s="168"/>
      <c r="M617" s="168"/>
      <c r="N617" s="168"/>
      <c r="O617" s="168"/>
      <c r="P617" s="5"/>
      <c r="Q617" s="6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5.75" customHeight="1">
      <c r="A618" s="1"/>
      <c r="B618" s="1"/>
      <c r="C618" s="1"/>
      <c r="D618" s="1"/>
      <c r="E618" s="1"/>
      <c r="F618" s="2"/>
      <c r="G618" s="2"/>
      <c r="H618" s="2"/>
      <c r="I618" s="1"/>
      <c r="J618" s="1"/>
      <c r="K618" s="1"/>
      <c r="L618" s="168"/>
      <c r="M618" s="168"/>
      <c r="N618" s="168"/>
      <c r="O618" s="168"/>
      <c r="P618" s="5"/>
      <c r="Q618" s="6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5.75" customHeight="1">
      <c r="A619" s="1"/>
      <c r="B619" s="1"/>
      <c r="C619" s="1"/>
      <c r="D619" s="1"/>
      <c r="E619" s="1"/>
      <c r="F619" s="2"/>
      <c r="G619" s="2"/>
      <c r="H619" s="2"/>
      <c r="I619" s="1"/>
      <c r="J619" s="1"/>
      <c r="K619" s="1"/>
      <c r="L619" s="168"/>
      <c r="M619" s="168"/>
      <c r="N619" s="168"/>
      <c r="O619" s="168"/>
      <c r="P619" s="5"/>
      <c r="Q619" s="6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5.75" customHeight="1">
      <c r="A620" s="1"/>
      <c r="B620" s="1"/>
      <c r="C620" s="1"/>
      <c r="D620" s="1"/>
      <c r="E620" s="1"/>
      <c r="F620" s="2"/>
      <c r="G620" s="2"/>
      <c r="H620" s="2"/>
      <c r="I620" s="1"/>
      <c r="J620" s="1"/>
      <c r="K620" s="1"/>
      <c r="L620" s="168"/>
      <c r="M620" s="168"/>
      <c r="N620" s="168"/>
      <c r="O620" s="168"/>
      <c r="P620" s="5"/>
      <c r="Q620" s="6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5.75" customHeight="1">
      <c r="A621" s="1"/>
      <c r="B621" s="1"/>
      <c r="C621" s="1"/>
      <c r="D621" s="1"/>
      <c r="E621" s="1"/>
      <c r="F621" s="2"/>
      <c r="G621" s="2"/>
      <c r="H621" s="2"/>
      <c r="I621" s="1"/>
      <c r="J621" s="1"/>
      <c r="K621" s="1"/>
      <c r="L621" s="168"/>
      <c r="M621" s="168"/>
      <c r="N621" s="168"/>
      <c r="O621" s="168"/>
      <c r="P621" s="5"/>
      <c r="Q621" s="6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5.75" customHeight="1">
      <c r="A622" s="1"/>
      <c r="B622" s="1"/>
      <c r="C622" s="1"/>
      <c r="D622" s="1"/>
      <c r="E622" s="1"/>
      <c r="F622" s="2"/>
      <c r="G622" s="2"/>
      <c r="H622" s="2"/>
      <c r="I622" s="1"/>
      <c r="J622" s="1"/>
      <c r="K622" s="1"/>
      <c r="L622" s="168"/>
      <c r="M622" s="168"/>
      <c r="N622" s="168"/>
      <c r="O622" s="168"/>
      <c r="P622" s="5"/>
      <c r="Q622" s="6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5.75" customHeight="1">
      <c r="A623" s="1"/>
      <c r="B623" s="1"/>
      <c r="C623" s="1"/>
      <c r="D623" s="1"/>
      <c r="E623" s="1"/>
      <c r="F623" s="2"/>
      <c r="G623" s="2"/>
      <c r="H623" s="2"/>
      <c r="I623" s="1"/>
      <c r="J623" s="1"/>
      <c r="K623" s="1"/>
      <c r="L623" s="168"/>
      <c r="M623" s="168"/>
      <c r="N623" s="168"/>
      <c r="O623" s="168"/>
      <c r="P623" s="5"/>
      <c r="Q623" s="6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5.75" customHeight="1">
      <c r="A624" s="1"/>
      <c r="B624" s="1"/>
      <c r="C624" s="1"/>
      <c r="D624" s="1"/>
      <c r="E624" s="1"/>
      <c r="F624" s="2"/>
      <c r="G624" s="2"/>
      <c r="H624" s="2"/>
      <c r="I624" s="1"/>
      <c r="J624" s="1"/>
      <c r="K624" s="1"/>
      <c r="L624" s="168"/>
      <c r="M624" s="168"/>
      <c r="N624" s="168"/>
      <c r="O624" s="168"/>
      <c r="P624" s="5"/>
      <c r="Q624" s="6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5.75" customHeight="1">
      <c r="A625" s="1"/>
      <c r="B625" s="1"/>
      <c r="C625" s="1"/>
      <c r="D625" s="1"/>
      <c r="E625" s="1"/>
      <c r="F625" s="2"/>
      <c r="G625" s="2"/>
      <c r="H625" s="2"/>
      <c r="I625" s="1"/>
      <c r="J625" s="1"/>
      <c r="K625" s="1"/>
      <c r="L625" s="168"/>
      <c r="M625" s="168"/>
      <c r="N625" s="168"/>
      <c r="O625" s="168"/>
      <c r="P625" s="5"/>
      <c r="Q625" s="6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5.75" customHeight="1">
      <c r="A626" s="1"/>
      <c r="B626" s="1"/>
      <c r="C626" s="1"/>
      <c r="D626" s="1"/>
      <c r="E626" s="1"/>
      <c r="F626" s="2"/>
      <c r="G626" s="2"/>
      <c r="H626" s="2"/>
      <c r="I626" s="1"/>
      <c r="J626" s="1"/>
      <c r="K626" s="1"/>
      <c r="L626" s="168"/>
      <c r="M626" s="168"/>
      <c r="N626" s="168"/>
      <c r="O626" s="168"/>
      <c r="P626" s="5"/>
      <c r="Q626" s="6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5.75" customHeight="1">
      <c r="A627" s="1"/>
      <c r="B627" s="1"/>
      <c r="C627" s="1"/>
      <c r="D627" s="1"/>
      <c r="E627" s="1"/>
      <c r="F627" s="2"/>
      <c r="G627" s="2"/>
      <c r="H627" s="2"/>
      <c r="I627" s="1"/>
      <c r="J627" s="1"/>
      <c r="K627" s="1"/>
      <c r="L627" s="168"/>
      <c r="M627" s="168"/>
      <c r="N627" s="168"/>
      <c r="O627" s="168"/>
      <c r="P627" s="5"/>
      <c r="Q627" s="6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5.75" customHeight="1">
      <c r="A628" s="1"/>
      <c r="B628" s="1"/>
      <c r="C628" s="1"/>
      <c r="D628" s="1"/>
      <c r="E628" s="1"/>
      <c r="F628" s="2"/>
      <c r="G628" s="2"/>
      <c r="H628" s="2"/>
      <c r="I628" s="1"/>
      <c r="J628" s="1"/>
      <c r="K628" s="1"/>
      <c r="L628" s="168"/>
      <c r="M628" s="168"/>
      <c r="N628" s="168"/>
      <c r="O628" s="168"/>
      <c r="P628" s="5"/>
      <c r="Q628" s="6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5.75" customHeight="1">
      <c r="A629" s="1"/>
      <c r="B629" s="1"/>
      <c r="C629" s="1"/>
      <c r="D629" s="1"/>
      <c r="E629" s="1"/>
      <c r="F629" s="2"/>
      <c r="G629" s="2"/>
      <c r="H629" s="2"/>
      <c r="I629" s="1"/>
      <c r="J629" s="1"/>
      <c r="K629" s="1"/>
      <c r="L629" s="168"/>
      <c r="M629" s="168"/>
      <c r="N629" s="168"/>
      <c r="O629" s="168"/>
      <c r="P629" s="5"/>
      <c r="Q629" s="6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5.75" customHeight="1">
      <c r="A630" s="1"/>
      <c r="B630" s="1"/>
      <c r="C630" s="1"/>
      <c r="D630" s="1"/>
      <c r="E630" s="1"/>
      <c r="F630" s="2"/>
      <c r="G630" s="2"/>
      <c r="H630" s="2"/>
      <c r="I630" s="1"/>
      <c r="J630" s="1"/>
      <c r="K630" s="1"/>
      <c r="L630" s="168"/>
      <c r="M630" s="168"/>
      <c r="N630" s="168"/>
      <c r="O630" s="168"/>
      <c r="P630" s="5"/>
      <c r="Q630" s="6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5.75" customHeight="1">
      <c r="A631" s="1"/>
      <c r="B631" s="1"/>
      <c r="C631" s="1"/>
      <c r="D631" s="1"/>
      <c r="E631" s="1"/>
      <c r="F631" s="2"/>
      <c r="G631" s="2"/>
      <c r="H631" s="2"/>
      <c r="I631" s="1"/>
      <c r="J631" s="1"/>
      <c r="K631" s="1"/>
      <c r="L631" s="168"/>
      <c r="M631" s="168"/>
      <c r="N631" s="168"/>
      <c r="O631" s="168"/>
      <c r="P631" s="5"/>
      <c r="Q631" s="6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5.75" customHeight="1">
      <c r="A632" s="1"/>
      <c r="B632" s="1"/>
      <c r="C632" s="1"/>
      <c r="D632" s="1"/>
      <c r="E632" s="1"/>
      <c r="F632" s="2"/>
      <c r="G632" s="2"/>
      <c r="H632" s="2"/>
      <c r="I632" s="1"/>
      <c r="J632" s="1"/>
      <c r="K632" s="1"/>
      <c r="L632" s="168"/>
      <c r="M632" s="168"/>
      <c r="N632" s="168"/>
      <c r="O632" s="168"/>
      <c r="P632" s="5"/>
      <c r="Q632" s="6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5.75" customHeight="1">
      <c r="A633" s="1"/>
      <c r="B633" s="1"/>
      <c r="C633" s="1"/>
      <c r="D633" s="1"/>
      <c r="E633" s="1"/>
      <c r="F633" s="2"/>
      <c r="G633" s="2"/>
      <c r="H633" s="2"/>
      <c r="I633" s="1"/>
      <c r="J633" s="1"/>
      <c r="K633" s="1"/>
      <c r="L633" s="168"/>
      <c r="M633" s="168"/>
      <c r="N633" s="168"/>
      <c r="O633" s="168"/>
      <c r="P633" s="5"/>
      <c r="Q633" s="6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5.75" customHeight="1">
      <c r="A634" s="1"/>
      <c r="B634" s="1"/>
      <c r="C634" s="1"/>
      <c r="D634" s="1"/>
      <c r="E634" s="1"/>
      <c r="F634" s="2"/>
      <c r="G634" s="2"/>
      <c r="H634" s="2"/>
      <c r="I634" s="1"/>
      <c r="J634" s="1"/>
      <c r="K634" s="1"/>
      <c r="L634" s="168"/>
      <c r="M634" s="168"/>
      <c r="N634" s="168"/>
      <c r="O634" s="168"/>
      <c r="P634" s="5"/>
      <c r="Q634" s="6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5.75" customHeight="1">
      <c r="A635" s="1"/>
      <c r="B635" s="1"/>
      <c r="C635" s="1"/>
      <c r="D635" s="1"/>
      <c r="E635" s="1"/>
      <c r="F635" s="2"/>
      <c r="G635" s="2"/>
      <c r="H635" s="2"/>
      <c r="I635" s="1"/>
      <c r="J635" s="1"/>
      <c r="K635" s="1"/>
      <c r="L635" s="168"/>
      <c r="M635" s="168"/>
      <c r="N635" s="168"/>
      <c r="O635" s="168"/>
      <c r="P635" s="5"/>
      <c r="Q635" s="6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5.75" customHeight="1">
      <c r="A636" s="1"/>
      <c r="B636" s="1"/>
      <c r="C636" s="1"/>
      <c r="D636" s="1"/>
      <c r="E636" s="1"/>
      <c r="F636" s="2"/>
      <c r="G636" s="2"/>
      <c r="H636" s="2"/>
      <c r="I636" s="1"/>
      <c r="J636" s="1"/>
      <c r="K636" s="1"/>
      <c r="L636" s="168"/>
      <c r="M636" s="168"/>
      <c r="N636" s="168"/>
      <c r="O636" s="168"/>
      <c r="P636" s="5"/>
      <c r="Q636" s="6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5.75" customHeight="1">
      <c r="A637" s="1"/>
      <c r="B637" s="1"/>
      <c r="C637" s="1"/>
      <c r="D637" s="1"/>
      <c r="E637" s="1"/>
      <c r="F637" s="2"/>
      <c r="G637" s="2"/>
      <c r="H637" s="2"/>
      <c r="I637" s="1"/>
      <c r="J637" s="1"/>
      <c r="K637" s="1"/>
      <c r="L637" s="168"/>
      <c r="M637" s="168"/>
      <c r="N637" s="168"/>
      <c r="O637" s="168"/>
      <c r="P637" s="5"/>
      <c r="Q637" s="6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5.75" customHeight="1">
      <c r="A638" s="1"/>
      <c r="B638" s="1"/>
      <c r="C638" s="1"/>
      <c r="D638" s="1"/>
      <c r="E638" s="1"/>
      <c r="F638" s="2"/>
      <c r="G638" s="2"/>
      <c r="H638" s="2"/>
      <c r="I638" s="1"/>
      <c r="J638" s="1"/>
      <c r="K638" s="1"/>
      <c r="L638" s="168"/>
      <c r="M638" s="168"/>
      <c r="N638" s="168"/>
      <c r="O638" s="168"/>
      <c r="P638" s="5"/>
      <c r="Q638" s="6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5.75" customHeight="1">
      <c r="A639" s="1"/>
      <c r="B639" s="1"/>
      <c r="C639" s="1"/>
      <c r="D639" s="1"/>
      <c r="E639" s="1"/>
      <c r="F639" s="2"/>
      <c r="G639" s="2"/>
      <c r="H639" s="2"/>
      <c r="I639" s="1"/>
      <c r="J639" s="1"/>
      <c r="K639" s="1"/>
      <c r="L639" s="168"/>
      <c r="M639" s="168"/>
      <c r="N639" s="168"/>
      <c r="O639" s="168"/>
      <c r="P639" s="5"/>
      <c r="Q639" s="6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5.75" customHeight="1">
      <c r="A640" s="1"/>
      <c r="B640" s="1"/>
      <c r="C640" s="1"/>
      <c r="D640" s="1"/>
      <c r="E640" s="1"/>
      <c r="F640" s="2"/>
      <c r="G640" s="2"/>
      <c r="H640" s="2"/>
      <c r="I640" s="1"/>
      <c r="J640" s="1"/>
      <c r="K640" s="1"/>
      <c r="L640" s="168"/>
      <c r="M640" s="168"/>
      <c r="N640" s="168"/>
      <c r="O640" s="168"/>
      <c r="P640" s="5"/>
      <c r="Q640" s="6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5.75" customHeight="1">
      <c r="A641" s="1"/>
      <c r="B641" s="1"/>
      <c r="C641" s="1"/>
      <c r="D641" s="1"/>
      <c r="E641" s="1"/>
      <c r="F641" s="2"/>
      <c r="G641" s="2"/>
      <c r="H641" s="2"/>
      <c r="I641" s="1"/>
      <c r="J641" s="1"/>
      <c r="K641" s="1"/>
      <c r="L641" s="168"/>
      <c r="M641" s="168"/>
      <c r="N641" s="168"/>
      <c r="O641" s="168"/>
      <c r="P641" s="5"/>
      <c r="Q641" s="6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5.75" customHeight="1">
      <c r="A642" s="1"/>
      <c r="B642" s="1"/>
      <c r="C642" s="1"/>
      <c r="D642" s="1"/>
      <c r="E642" s="1"/>
      <c r="F642" s="2"/>
      <c r="G642" s="2"/>
      <c r="H642" s="2"/>
      <c r="I642" s="1"/>
      <c r="J642" s="1"/>
      <c r="K642" s="1"/>
      <c r="L642" s="168"/>
      <c r="M642" s="168"/>
      <c r="N642" s="168"/>
      <c r="O642" s="168"/>
      <c r="P642" s="5"/>
      <c r="Q642" s="6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5.75" customHeight="1">
      <c r="A643" s="1"/>
      <c r="B643" s="1"/>
      <c r="C643" s="1"/>
      <c r="D643" s="1"/>
      <c r="E643" s="1"/>
      <c r="F643" s="2"/>
      <c r="G643" s="2"/>
      <c r="H643" s="2"/>
      <c r="I643" s="1"/>
      <c r="J643" s="1"/>
      <c r="K643" s="1"/>
      <c r="L643" s="168"/>
      <c r="M643" s="168"/>
      <c r="N643" s="168"/>
      <c r="O643" s="168"/>
      <c r="P643" s="5"/>
      <c r="Q643" s="6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5.75" customHeight="1">
      <c r="A644" s="1"/>
      <c r="B644" s="1"/>
      <c r="C644" s="1"/>
      <c r="D644" s="1"/>
      <c r="E644" s="1"/>
      <c r="F644" s="2"/>
      <c r="G644" s="2"/>
      <c r="H644" s="2"/>
      <c r="I644" s="1"/>
      <c r="J644" s="1"/>
      <c r="K644" s="1"/>
      <c r="L644" s="168"/>
      <c r="M644" s="168"/>
      <c r="N644" s="168"/>
      <c r="O644" s="168"/>
      <c r="P644" s="5"/>
      <c r="Q644" s="6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5.75" customHeight="1">
      <c r="A645" s="1"/>
      <c r="B645" s="1"/>
      <c r="C645" s="1"/>
      <c r="D645" s="1"/>
      <c r="E645" s="1"/>
      <c r="F645" s="2"/>
      <c r="G645" s="2"/>
      <c r="H645" s="2"/>
      <c r="I645" s="1"/>
      <c r="J645" s="1"/>
      <c r="K645" s="1"/>
      <c r="L645" s="168"/>
      <c r="M645" s="168"/>
      <c r="N645" s="168"/>
      <c r="O645" s="168"/>
      <c r="P645" s="5"/>
      <c r="Q645" s="6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5.75" customHeight="1">
      <c r="A646" s="1"/>
      <c r="B646" s="1"/>
      <c r="C646" s="1"/>
      <c r="D646" s="1"/>
      <c r="E646" s="1"/>
      <c r="F646" s="2"/>
      <c r="G646" s="2"/>
      <c r="H646" s="2"/>
      <c r="I646" s="1"/>
      <c r="J646" s="1"/>
      <c r="K646" s="1"/>
      <c r="L646" s="168"/>
      <c r="M646" s="168"/>
      <c r="N646" s="168"/>
      <c r="O646" s="168"/>
      <c r="P646" s="5"/>
      <c r="Q646" s="6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5.75" customHeight="1">
      <c r="A647" s="1"/>
      <c r="B647" s="1"/>
      <c r="C647" s="1"/>
      <c r="D647" s="1"/>
      <c r="E647" s="1"/>
      <c r="F647" s="2"/>
      <c r="G647" s="2"/>
      <c r="H647" s="2"/>
      <c r="I647" s="1"/>
      <c r="J647" s="1"/>
      <c r="K647" s="1"/>
      <c r="L647" s="168"/>
      <c r="M647" s="168"/>
      <c r="N647" s="168"/>
      <c r="O647" s="168"/>
      <c r="P647" s="5"/>
      <c r="Q647" s="6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5.75" customHeight="1">
      <c r="A648" s="1"/>
      <c r="B648" s="1"/>
      <c r="C648" s="1"/>
      <c r="D648" s="1"/>
      <c r="E648" s="1"/>
      <c r="F648" s="2"/>
      <c r="G648" s="2"/>
      <c r="H648" s="2"/>
      <c r="I648" s="1"/>
      <c r="J648" s="1"/>
      <c r="K648" s="1"/>
      <c r="L648" s="168"/>
      <c r="M648" s="168"/>
      <c r="N648" s="168"/>
      <c r="O648" s="168"/>
      <c r="P648" s="5"/>
      <c r="Q648" s="6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5.75" customHeight="1">
      <c r="A649" s="1"/>
      <c r="B649" s="1"/>
      <c r="C649" s="1"/>
      <c r="D649" s="1"/>
      <c r="E649" s="1"/>
      <c r="F649" s="2"/>
      <c r="G649" s="2"/>
      <c r="H649" s="2"/>
      <c r="I649" s="1"/>
      <c r="J649" s="1"/>
      <c r="K649" s="1"/>
      <c r="L649" s="168"/>
      <c r="M649" s="168"/>
      <c r="N649" s="168"/>
      <c r="O649" s="168"/>
      <c r="P649" s="5"/>
      <c r="Q649" s="6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5.75" customHeight="1">
      <c r="A650" s="1"/>
      <c r="B650" s="1"/>
      <c r="C650" s="1"/>
      <c r="D650" s="1"/>
      <c r="E650" s="1"/>
      <c r="F650" s="2"/>
      <c r="G650" s="2"/>
      <c r="H650" s="2"/>
      <c r="I650" s="1"/>
      <c r="J650" s="1"/>
      <c r="K650" s="1"/>
      <c r="L650" s="168"/>
      <c r="M650" s="168"/>
      <c r="N650" s="168"/>
      <c r="O650" s="168"/>
      <c r="P650" s="5"/>
      <c r="Q650" s="6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5.75" customHeight="1">
      <c r="A651" s="1"/>
      <c r="B651" s="1"/>
      <c r="C651" s="1"/>
      <c r="D651" s="1"/>
      <c r="E651" s="1"/>
      <c r="F651" s="2"/>
      <c r="G651" s="2"/>
      <c r="H651" s="2"/>
      <c r="I651" s="1"/>
      <c r="J651" s="1"/>
      <c r="K651" s="1"/>
      <c r="L651" s="168"/>
      <c r="M651" s="168"/>
      <c r="N651" s="168"/>
      <c r="O651" s="168"/>
      <c r="P651" s="5"/>
      <c r="Q651" s="6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5.75" customHeight="1">
      <c r="A652" s="1"/>
      <c r="B652" s="1"/>
      <c r="C652" s="1"/>
      <c r="D652" s="1"/>
      <c r="E652" s="1"/>
      <c r="F652" s="2"/>
      <c r="G652" s="2"/>
      <c r="H652" s="2"/>
      <c r="I652" s="1"/>
      <c r="J652" s="1"/>
      <c r="K652" s="1"/>
      <c r="L652" s="168"/>
      <c r="M652" s="168"/>
      <c r="N652" s="168"/>
      <c r="O652" s="168"/>
      <c r="P652" s="5"/>
      <c r="Q652" s="6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5.75" customHeight="1">
      <c r="A653" s="1"/>
      <c r="B653" s="1"/>
      <c r="C653" s="1"/>
      <c r="D653" s="1"/>
      <c r="E653" s="1"/>
      <c r="F653" s="2"/>
      <c r="G653" s="2"/>
      <c r="H653" s="2"/>
      <c r="I653" s="1"/>
      <c r="J653" s="1"/>
      <c r="K653" s="1"/>
      <c r="L653" s="168"/>
      <c r="M653" s="168"/>
      <c r="N653" s="168"/>
      <c r="O653" s="168"/>
      <c r="P653" s="5"/>
      <c r="Q653" s="6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5.75" customHeight="1">
      <c r="A654" s="1"/>
      <c r="B654" s="1"/>
      <c r="C654" s="1"/>
      <c r="D654" s="1"/>
      <c r="E654" s="1"/>
      <c r="F654" s="2"/>
      <c r="G654" s="2"/>
      <c r="H654" s="2"/>
      <c r="I654" s="1"/>
      <c r="J654" s="1"/>
      <c r="K654" s="1"/>
      <c r="L654" s="168"/>
      <c r="M654" s="168"/>
      <c r="N654" s="168"/>
      <c r="O654" s="168"/>
      <c r="P654" s="5"/>
      <c r="Q654" s="6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5.75" customHeight="1">
      <c r="A655" s="1"/>
      <c r="B655" s="1"/>
      <c r="C655" s="1"/>
      <c r="D655" s="1"/>
      <c r="E655" s="1"/>
      <c r="F655" s="2"/>
      <c r="G655" s="2"/>
      <c r="H655" s="2"/>
      <c r="I655" s="1"/>
      <c r="J655" s="1"/>
      <c r="K655" s="1"/>
      <c r="L655" s="168"/>
      <c r="M655" s="168"/>
      <c r="N655" s="168"/>
      <c r="O655" s="168"/>
      <c r="P655" s="5"/>
      <c r="Q655" s="6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5.75" customHeight="1">
      <c r="A656" s="1"/>
      <c r="B656" s="1"/>
      <c r="C656" s="1"/>
      <c r="D656" s="1"/>
      <c r="E656" s="1"/>
      <c r="F656" s="2"/>
      <c r="G656" s="2"/>
      <c r="H656" s="2"/>
      <c r="I656" s="1"/>
      <c r="J656" s="1"/>
      <c r="K656" s="1"/>
      <c r="L656" s="168"/>
      <c r="M656" s="168"/>
      <c r="N656" s="168"/>
      <c r="O656" s="168"/>
      <c r="P656" s="5"/>
      <c r="Q656" s="6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5.75" customHeight="1">
      <c r="A657" s="1"/>
      <c r="B657" s="1"/>
      <c r="C657" s="1"/>
      <c r="D657" s="1"/>
      <c r="E657" s="1"/>
      <c r="F657" s="2"/>
      <c r="G657" s="2"/>
      <c r="H657" s="2"/>
      <c r="I657" s="1"/>
      <c r="J657" s="1"/>
      <c r="K657" s="1"/>
      <c r="L657" s="168"/>
      <c r="M657" s="168"/>
      <c r="N657" s="168"/>
      <c r="O657" s="168"/>
      <c r="P657" s="5"/>
      <c r="Q657" s="6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5.75" customHeight="1">
      <c r="A658" s="1"/>
      <c r="B658" s="1"/>
      <c r="C658" s="1"/>
      <c r="D658" s="1"/>
      <c r="E658" s="1"/>
      <c r="F658" s="2"/>
      <c r="G658" s="2"/>
      <c r="H658" s="2"/>
      <c r="I658" s="1"/>
      <c r="J658" s="1"/>
      <c r="K658" s="1"/>
      <c r="L658" s="168"/>
      <c r="M658" s="168"/>
      <c r="N658" s="168"/>
      <c r="O658" s="168"/>
      <c r="P658" s="5"/>
      <c r="Q658" s="6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5.75" customHeight="1">
      <c r="A659" s="1"/>
      <c r="B659" s="1"/>
      <c r="C659" s="1"/>
      <c r="D659" s="1"/>
      <c r="E659" s="1"/>
      <c r="F659" s="2"/>
      <c r="G659" s="2"/>
      <c r="H659" s="2"/>
      <c r="I659" s="1"/>
      <c r="J659" s="1"/>
      <c r="K659" s="1"/>
      <c r="L659" s="168"/>
      <c r="M659" s="168"/>
      <c r="N659" s="168"/>
      <c r="O659" s="168"/>
      <c r="P659" s="5"/>
      <c r="Q659" s="6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5.75" customHeight="1">
      <c r="A660" s="1"/>
      <c r="B660" s="1"/>
      <c r="C660" s="1"/>
      <c r="D660" s="1"/>
      <c r="E660" s="1"/>
      <c r="F660" s="2"/>
      <c r="G660" s="2"/>
      <c r="H660" s="2"/>
      <c r="I660" s="1"/>
      <c r="J660" s="1"/>
      <c r="K660" s="1"/>
      <c r="L660" s="168"/>
      <c r="M660" s="168"/>
      <c r="N660" s="168"/>
      <c r="O660" s="168"/>
      <c r="P660" s="5"/>
      <c r="Q660" s="6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5.75" customHeight="1">
      <c r="A661" s="1"/>
      <c r="B661" s="1"/>
      <c r="C661" s="1"/>
      <c r="D661" s="1"/>
      <c r="E661" s="1"/>
      <c r="F661" s="2"/>
      <c r="G661" s="2"/>
      <c r="H661" s="2"/>
      <c r="I661" s="1"/>
      <c r="J661" s="1"/>
      <c r="K661" s="1"/>
      <c r="L661" s="168"/>
      <c r="M661" s="168"/>
      <c r="N661" s="168"/>
      <c r="O661" s="168"/>
      <c r="P661" s="5"/>
      <c r="Q661" s="6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5.75" customHeight="1">
      <c r="A662" s="1"/>
      <c r="B662" s="1"/>
      <c r="C662" s="1"/>
      <c r="D662" s="1"/>
      <c r="E662" s="1"/>
      <c r="F662" s="2"/>
      <c r="G662" s="2"/>
      <c r="H662" s="2"/>
      <c r="I662" s="1"/>
      <c r="J662" s="1"/>
      <c r="K662" s="1"/>
      <c r="L662" s="168"/>
      <c r="M662" s="168"/>
      <c r="N662" s="168"/>
      <c r="O662" s="168"/>
      <c r="P662" s="5"/>
      <c r="Q662" s="6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5.75" customHeight="1">
      <c r="A663" s="1"/>
      <c r="B663" s="1"/>
      <c r="C663" s="1"/>
      <c r="D663" s="1"/>
      <c r="E663" s="1"/>
      <c r="F663" s="2"/>
      <c r="G663" s="2"/>
      <c r="H663" s="2"/>
      <c r="I663" s="1"/>
      <c r="J663" s="1"/>
      <c r="K663" s="1"/>
      <c r="L663" s="168"/>
      <c r="M663" s="168"/>
      <c r="N663" s="168"/>
      <c r="O663" s="168"/>
      <c r="P663" s="5"/>
      <c r="Q663" s="6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5.75" customHeight="1">
      <c r="A664" s="1"/>
      <c r="B664" s="1"/>
      <c r="C664" s="1"/>
      <c r="D664" s="1"/>
      <c r="E664" s="1"/>
      <c r="F664" s="2"/>
      <c r="G664" s="2"/>
      <c r="H664" s="2"/>
      <c r="I664" s="1"/>
      <c r="J664" s="1"/>
      <c r="K664" s="1"/>
      <c r="L664" s="168"/>
      <c r="M664" s="168"/>
      <c r="N664" s="168"/>
      <c r="O664" s="168"/>
      <c r="P664" s="5"/>
      <c r="Q664" s="6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5.75" customHeight="1">
      <c r="A665" s="1"/>
      <c r="B665" s="1"/>
      <c r="C665" s="1"/>
      <c r="D665" s="1"/>
      <c r="E665" s="1"/>
      <c r="F665" s="2"/>
      <c r="G665" s="2"/>
      <c r="H665" s="2"/>
      <c r="I665" s="1"/>
      <c r="J665" s="1"/>
      <c r="K665" s="1"/>
      <c r="L665" s="168"/>
      <c r="M665" s="168"/>
      <c r="N665" s="168"/>
      <c r="O665" s="168"/>
      <c r="P665" s="5"/>
      <c r="Q665" s="6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5.75" customHeight="1">
      <c r="A666" s="1"/>
      <c r="B666" s="1"/>
      <c r="C666" s="1"/>
      <c r="D666" s="1"/>
      <c r="E666" s="1"/>
      <c r="F666" s="2"/>
      <c r="G666" s="2"/>
      <c r="H666" s="2"/>
      <c r="I666" s="1"/>
      <c r="J666" s="1"/>
      <c r="K666" s="1"/>
      <c r="L666" s="168"/>
      <c r="M666" s="168"/>
      <c r="N666" s="168"/>
      <c r="O666" s="168"/>
      <c r="P666" s="5"/>
      <c r="Q666" s="6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5.75" customHeight="1">
      <c r="A667" s="1"/>
      <c r="B667" s="1"/>
      <c r="C667" s="1"/>
      <c r="D667" s="1"/>
      <c r="E667" s="1"/>
      <c r="F667" s="2"/>
      <c r="G667" s="2"/>
      <c r="H667" s="2"/>
      <c r="I667" s="1"/>
      <c r="J667" s="1"/>
      <c r="K667" s="1"/>
      <c r="L667" s="168"/>
      <c r="M667" s="168"/>
      <c r="N667" s="168"/>
      <c r="O667" s="168"/>
      <c r="P667" s="5"/>
      <c r="Q667" s="6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5.75" customHeight="1">
      <c r="A668" s="1"/>
      <c r="B668" s="1"/>
      <c r="C668" s="1"/>
      <c r="D668" s="1"/>
      <c r="E668" s="1"/>
      <c r="F668" s="2"/>
      <c r="G668" s="2"/>
      <c r="H668" s="2"/>
      <c r="I668" s="1"/>
      <c r="J668" s="1"/>
      <c r="K668" s="1"/>
      <c r="L668" s="168"/>
      <c r="M668" s="168"/>
      <c r="N668" s="168"/>
      <c r="O668" s="168"/>
      <c r="P668" s="5"/>
      <c r="Q668" s="6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5.75" customHeight="1">
      <c r="A669" s="1"/>
      <c r="B669" s="1"/>
      <c r="C669" s="1"/>
      <c r="D669" s="1"/>
      <c r="E669" s="1"/>
      <c r="F669" s="2"/>
      <c r="G669" s="2"/>
      <c r="H669" s="2"/>
      <c r="I669" s="1"/>
      <c r="J669" s="1"/>
      <c r="K669" s="1"/>
      <c r="L669" s="168"/>
      <c r="M669" s="168"/>
      <c r="N669" s="168"/>
      <c r="O669" s="168"/>
      <c r="P669" s="5"/>
      <c r="Q669" s="6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5.75" customHeight="1">
      <c r="A670" s="1"/>
      <c r="B670" s="1"/>
      <c r="C670" s="1"/>
      <c r="D670" s="1"/>
      <c r="E670" s="1"/>
      <c r="F670" s="2"/>
      <c r="G670" s="2"/>
      <c r="H670" s="2"/>
      <c r="I670" s="1"/>
      <c r="J670" s="1"/>
      <c r="K670" s="1"/>
      <c r="L670" s="168"/>
      <c r="M670" s="168"/>
      <c r="N670" s="168"/>
      <c r="O670" s="168"/>
      <c r="P670" s="5"/>
      <c r="Q670" s="6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5.75" customHeight="1">
      <c r="A671" s="1"/>
      <c r="B671" s="1"/>
      <c r="C671" s="1"/>
      <c r="D671" s="1"/>
      <c r="E671" s="1"/>
      <c r="F671" s="2"/>
      <c r="G671" s="2"/>
      <c r="H671" s="2"/>
      <c r="I671" s="1"/>
      <c r="J671" s="1"/>
      <c r="K671" s="1"/>
      <c r="L671" s="168"/>
      <c r="M671" s="168"/>
      <c r="N671" s="168"/>
      <c r="O671" s="168"/>
      <c r="P671" s="5"/>
      <c r="Q671" s="6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5.75" customHeight="1">
      <c r="A672" s="1"/>
      <c r="B672" s="1"/>
      <c r="C672" s="1"/>
      <c r="D672" s="1"/>
      <c r="E672" s="1"/>
      <c r="F672" s="2"/>
      <c r="G672" s="2"/>
      <c r="H672" s="2"/>
      <c r="I672" s="1"/>
      <c r="J672" s="1"/>
      <c r="K672" s="1"/>
      <c r="L672" s="168"/>
      <c r="M672" s="168"/>
      <c r="N672" s="168"/>
      <c r="O672" s="168"/>
      <c r="P672" s="5"/>
      <c r="Q672" s="6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5.75" customHeight="1">
      <c r="A673" s="1"/>
      <c r="B673" s="1"/>
      <c r="C673" s="1"/>
      <c r="D673" s="1"/>
      <c r="E673" s="1"/>
      <c r="F673" s="2"/>
      <c r="G673" s="2"/>
      <c r="H673" s="2"/>
      <c r="I673" s="1"/>
      <c r="J673" s="1"/>
      <c r="K673" s="1"/>
      <c r="L673" s="168"/>
      <c r="M673" s="168"/>
      <c r="N673" s="168"/>
      <c r="O673" s="168"/>
      <c r="P673" s="5"/>
      <c r="Q673" s="6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5.75" customHeight="1">
      <c r="A674" s="1"/>
      <c r="B674" s="1"/>
      <c r="C674" s="1"/>
      <c r="D674" s="1"/>
      <c r="E674" s="1"/>
      <c r="F674" s="2"/>
      <c r="G674" s="2"/>
      <c r="H674" s="2"/>
      <c r="I674" s="1"/>
      <c r="J674" s="1"/>
      <c r="K674" s="1"/>
      <c r="L674" s="168"/>
      <c r="M674" s="168"/>
      <c r="N674" s="168"/>
      <c r="O674" s="168"/>
      <c r="P674" s="5"/>
      <c r="Q674" s="6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5.75" customHeight="1">
      <c r="A675" s="1"/>
      <c r="B675" s="1"/>
      <c r="C675" s="1"/>
      <c r="D675" s="1"/>
      <c r="E675" s="1"/>
      <c r="F675" s="2"/>
      <c r="G675" s="2"/>
      <c r="H675" s="2"/>
      <c r="I675" s="1"/>
      <c r="J675" s="1"/>
      <c r="K675" s="1"/>
      <c r="L675" s="168"/>
      <c r="M675" s="168"/>
      <c r="N675" s="168"/>
      <c r="O675" s="168"/>
      <c r="P675" s="5"/>
      <c r="Q675" s="6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5.75" customHeight="1">
      <c r="A676" s="1"/>
      <c r="B676" s="1"/>
      <c r="C676" s="1"/>
      <c r="D676" s="1"/>
      <c r="E676" s="1"/>
      <c r="F676" s="2"/>
      <c r="G676" s="2"/>
      <c r="H676" s="2"/>
      <c r="I676" s="1"/>
      <c r="J676" s="1"/>
      <c r="K676" s="1"/>
      <c r="L676" s="168"/>
      <c r="M676" s="168"/>
      <c r="N676" s="168"/>
      <c r="O676" s="168"/>
      <c r="P676" s="5"/>
      <c r="Q676" s="6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5.75" customHeight="1">
      <c r="A677" s="1"/>
      <c r="B677" s="1"/>
      <c r="C677" s="1"/>
      <c r="D677" s="1"/>
      <c r="E677" s="1"/>
      <c r="F677" s="2"/>
      <c r="G677" s="2"/>
      <c r="H677" s="2"/>
      <c r="I677" s="1"/>
      <c r="J677" s="1"/>
      <c r="K677" s="1"/>
      <c r="L677" s="168"/>
      <c r="M677" s="168"/>
      <c r="N677" s="168"/>
      <c r="O677" s="168"/>
      <c r="P677" s="5"/>
      <c r="Q677" s="6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5.75" customHeight="1">
      <c r="A678" s="1"/>
      <c r="B678" s="1"/>
      <c r="C678" s="1"/>
      <c r="D678" s="1"/>
      <c r="E678" s="1"/>
      <c r="F678" s="2"/>
      <c r="G678" s="2"/>
      <c r="H678" s="2"/>
      <c r="I678" s="1"/>
      <c r="J678" s="1"/>
      <c r="K678" s="1"/>
      <c r="L678" s="168"/>
      <c r="M678" s="168"/>
      <c r="N678" s="168"/>
      <c r="O678" s="168"/>
      <c r="P678" s="5"/>
      <c r="Q678" s="6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5.75" customHeight="1">
      <c r="A679" s="1"/>
      <c r="B679" s="1"/>
      <c r="C679" s="1"/>
      <c r="D679" s="1"/>
      <c r="E679" s="1"/>
      <c r="F679" s="2"/>
      <c r="G679" s="2"/>
      <c r="H679" s="2"/>
      <c r="I679" s="1"/>
      <c r="J679" s="1"/>
      <c r="K679" s="1"/>
      <c r="L679" s="168"/>
      <c r="M679" s="168"/>
      <c r="N679" s="168"/>
      <c r="O679" s="168"/>
      <c r="P679" s="5"/>
      <c r="Q679" s="6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5.75" customHeight="1">
      <c r="A680" s="1"/>
      <c r="B680" s="1"/>
      <c r="C680" s="1"/>
      <c r="D680" s="1"/>
      <c r="E680" s="1"/>
      <c r="F680" s="2"/>
      <c r="G680" s="2"/>
      <c r="H680" s="2"/>
      <c r="I680" s="1"/>
      <c r="J680" s="1"/>
      <c r="K680" s="1"/>
      <c r="L680" s="168"/>
      <c r="M680" s="168"/>
      <c r="N680" s="168"/>
      <c r="O680" s="168"/>
      <c r="P680" s="5"/>
      <c r="Q680" s="6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5.75" customHeight="1">
      <c r="A681" s="1"/>
      <c r="B681" s="1"/>
      <c r="C681" s="1"/>
      <c r="D681" s="1"/>
      <c r="E681" s="1"/>
      <c r="F681" s="2"/>
      <c r="G681" s="2"/>
      <c r="H681" s="2"/>
      <c r="I681" s="1"/>
      <c r="J681" s="1"/>
      <c r="K681" s="1"/>
      <c r="L681" s="168"/>
      <c r="M681" s="168"/>
      <c r="N681" s="168"/>
      <c r="O681" s="168"/>
      <c r="P681" s="5"/>
      <c r="Q681" s="6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5.75" customHeight="1">
      <c r="A682" s="1"/>
      <c r="B682" s="1"/>
      <c r="C682" s="1"/>
      <c r="D682" s="1"/>
      <c r="E682" s="1"/>
      <c r="F682" s="2"/>
      <c r="G682" s="2"/>
      <c r="H682" s="2"/>
      <c r="I682" s="1"/>
      <c r="J682" s="1"/>
      <c r="K682" s="1"/>
      <c r="L682" s="168"/>
      <c r="M682" s="168"/>
      <c r="N682" s="168"/>
      <c r="O682" s="168"/>
      <c r="P682" s="5"/>
      <c r="Q682" s="6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5.75" customHeight="1">
      <c r="A683" s="1"/>
      <c r="B683" s="1"/>
      <c r="C683" s="1"/>
      <c r="D683" s="1"/>
      <c r="E683" s="1"/>
      <c r="F683" s="2"/>
      <c r="G683" s="2"/>
      <c r="H683" s="2"/>
      <c r="I683" s="1"/>
      <c r="J683" s="1"/>
      <c r="K683" s="1"/>
      <c r="L683" s="168"/>
      <c r="M683" s="168"/>
      <c r="N683" s="168"/>
      <c r="O683" s="168"/>
      <c r="P683" s="5"/>
      <c r="Q683" s="6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5.75" customHeight="1">
      <c r="A684" s="1"/>
      <c r="B684" s="1"/>
      <c r="C684" s="1"/>
      <c r="D684" s="1"/>
      <c r="E684" s="1"/>
      <c r="F684" s="2"/>
      <c r="G684" s="2"/>
      <c r="H684" s="2"/>
      <c r="I684" s="1"/>
      <c r="J684" s="1"/>
      <c r="K684" s="1"/>
      <c r="L684" s="168"/>
      <c r="M684" s="168"/>
      <c r="N684" s="168"/>
      <c r="O684" s="168"/>
      <c r="P684" s="5"/>
      <c r="Q684" s="6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5.75" customHeight="1">
      <c r="A685" s="1"/>
      <c r="B685" s="1"/>
      <c r="C685" s="1"/>
      <c r="D685" s="1"/>
      <c r="E685" s="1"/>
      <c r="F685" s="2"/>
      <c r="G685" s="2"/>
      <c r="H685" s="2"/>
      <c r="I685" s="1"/>
      <c r="J685" s="1"/>
      <c r="K685" s="1"/>
      <c r="L685" s="168"/>
      <c r="M685" s="168"/>
      <c r="N685" s="168"/>
      <c r="O685" s="168"/>
      <c r="P685" s="5"/>
      <c r="Q685" s="6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5.75" customHeight="1">
      <c r="A686" s="1"/>
      <c r="B686" s="1"/>
      <c r="C686" s="1"/>
      <c r="D686" s="1"/>
      <c r="E686" s="1"/>
      <c r="F686" s="2"/>
      <c r="G686" s="2"/>
      <c r="H686" s="2"/>
      <c r="I686" s="1"/>
      <c r="J686" s="1"/>
      <c r="K686" s="1"/>
      <c r="L686" s="168"/>
      <c r="M686" s="168"/>
      <c r="N686" s="168"/>
      <c r="O686" s="168"/>
      <c r="P686" s="5"/>
      <c r="Q686" s="6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5.75" customHeight="1">
      <c r="A687" s="1"/>
      <c r="B687" s="1"/>
      <c r="C687" s="1"/>
      <c r="D687" s="1"/>
      <c r="E687" s="1"/>
      <c r="F687" s="2"/>
      <c r="G687" s="2"/>
      <c r="H687" s="2"/>
      <c r="I687" s="1"/>
      <c r="J687" s="1"/>
      <c r="K687" s="1"/>
      <c r="L687" s="168"/>
      <c r="M687" s="168"/>
      <c r="N687" s="168"/>
      <c r="O687" s="168"/>
      <c r="P687" s="5"/>
      <c r="Q687" s="6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5.75" customHeight="1">
      <c r="A688" s="1"/>
      <c r="B688" s="1"/>
      <c r="C688" s="1"/>
      <c r="D688" s="1"/>
      <c r="E688" s="1"/>
      <c r="F688" s="2"/>
      <c r="G688" s="2"/>
      <c r="H688" s="2"/>
      <c r="I688" s="1"/>
      <c r="J688" s="1"/>
      <c r="K688" s="1"/>
      <c r="L688" s="168"/>
      <c r="M688" s="168"/>
      <c r="N688" s="168"/>
      <c r="O688" s="168"/>
      <c r="P688" s="5"/>
      <c r="Q688" s="6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5.75" customHeight="1">
      <c r="A689" s="1"/>
      <c r="B689" s="1"/>
      <c r="C689" s="1"/>
      <c r="D689" s="1"/>
      <c r="E689" s="1"/>
      <c r="F689" s="2"/>
      <c r="G689" s="2"/>
      <c r="H689" s="2"/>
      <c r="I689" s="1"/>
      <c r="J689" s="1"/>
      <c r="K689" s="1"/>
      <c r="L689" s="168"/>
      <c r="M689" s="168"/>
      <c r="N689" s="168"/>
      <c r="O689" s="168"/>
      <c r="P689" s="5"/>
      <c r="Q689" s="6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5.75" customHeight="1">
      <c r="A690" s="1"/>
      <c r="B690" s="1"/>
      <c r="C690" s="1"/>
      <c r="D690" s="1"/>
      <c r="E690" s="1"/>
      <c r="F690" s="2"/>
      <c r="G690" s="2"/>
      <c r="H690" s="2"/>
      <c r="I690" s="1"/>
      <c r="J690" s="1"/>
      <c r="K690" s="1"/>
      <c r="L690" s="168"/>
      <c r="M690" s="168"/>
      <c r="N690" s="168"/>
      <c r="O690" s="168"/>
      <c r="P690" s="5"/>
      <c r="Q690" s="6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5.75" customHeight="1">
      <c r="A691" s="1"/>
      <c r="B691" s="1"/>
      <c r="C691" s="1"/>
      <c r="D691" s="1"/>
      <c r="E691" s="1"/>
      <c r="F691" s="2"/>
      <c r="G691" s="2"/>
      <c r="H691" s="2"/>
      <c r="I691" s="1"/>
      <c r="J691" s="1"/>
      <c r="K691" s="1"/>
      <c r="L691" s="168"/>
      <c r="M691" s="168"/>
      <c r="N691" s="168"/>
      <c r="O691" s="168"/>
      <c r="P691" s="5"/>
      <c r="Q691" s="6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5.75" customHeight="1">
      <c r="A692" s="1"/>
      <c r="B692" s="1"/>
      <c r="C692" s="1"/>
      <c r="D692" s="1"/>
      <c r="E692" s="1"/>
      <c r="F692" s="2"/>
      <c r="G692" s="2"/>
      <c r="H692" s="2"/>
      <c r="I692" s="1"/>
      <c r="J692" s="1"/>
      <c r="K692" s="1"/>
      <c r="L692" s="168"/>
      <c r="M692" s="168"/>
      <c r="N692" s="168"/>
      <c r="O692" s="168"/>
      <c r="P692" s="5"/>
      <c r="Q692" s="6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5.75" customHeight="1">
      <c r="A693" s="1"/>
      <c r="B693" s="1"/>
      <c r="C693" s="1"/>
      <c r="D693" s="1"/>
      <c r="E693" s="1"/>
      <c r="F693" s="2"/>
      <c r="G693" s="2"/>
      <c r="H693" s="2"/>
      <c r="I693" s="1"/>
      <c r="J693" s="1"/>
      <c r="K693" s="1"/>
      <c r="L693" s="168"/>
      <c r="M693" s="168"/>
      <c r="N693" s="168"/>
      <c r="O693" s="168"/>
      <c r="P693" s="5"/>
      <c r="Q693" s="6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5.75" customHeight="1">
      <c r="A694" s="1"/>
      <c r="B694" s="1"/>
      <c r="C694" s="1"/>
      <c r="D694" s="1"/>
      <c r="E694" s="1"/>
      <c r="F694" s="2"/>
      <c r="G694" s="2"/>
      <c r="H694" s="2"/>
      <c r="I694" s="1"/>
      <c r="J694" s="1"/>
      <c r="K694" s="1"/>
      <c r="L694" s="168"/>
      <c r="M694" s="168"/>
      <c r="N694" s="168"/>
      <c r="O694" s="168"/>
      <c r="P694" s="5"/>
      <c r="Q694" s="6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5.75" customHeight="1">
      <c r="A695" s="1"/>
      <c r="B695" s="1"/>
      <c r="C695" s="1"/>
      <c r="D695" s="1"/>
      <c r="E695" s="1"/>
      <c r="F695" s="2"/>
      <c r="G695" s="2"/>
      <c r="H695" s="2"/>
      <c r="I695" s="1"/>
      <c r="J695" s="1"/>
      <c r="K695" s="1"/>
      <c r="L695" s="168"/>
      <c r="M695" s="168"/>
      <c r="N695" s="168"/>
      <c r="O695" s="168"/>
      <c r="P695" s="5"/>
      <c r="Q695" s="6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5.75" customHeight="1">
      <c r="A696" s="1"/>
      <c r="B696" s="1"/>
      <c r="C696" s="1"/>
      <c r="D696" s="1"/>
      <c r="E696" s="1"/>
      <c r="F696" s="2"/>
      <c r="G696" s="2"/>
      <c r="H696" s="2"/>
      <c r="I696" s="1"/>
      <c r="J696" s="1"/>
      <c r="K696" s="1"/>
      <c r="L696" s="168"/>
      <c r="M696" s="168"/>
      <c r="N696" s="168"/>
      <c r="O696" s="168"/>
      <c r="P696" s="5"/>
      <c r="Q696" s="6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5.75" customHeight="1">
      <c r="A697" s="1"/>
      <c r="B697" s="1"/>
      <c r="C697" s="1"/>
      <c r="D697" s="1"/>
      <c r="E697" s="1"/>
      <c r="F697" s="2"/>
      <c r="G697" s="2"/>
      <c r="H697" s="2"/>
      <c r="I697" s="1"/>
      <c r="J697" s="1"/>
      <c r="K697" s="1"/>
      <c r="L697" s="168"/>
      <c r="M697" s="168"/>
      <c r="N697" s="168"/>
      <c r="O697" s="168"/>
      <c r="P697" s="5"/>
      <c r="Q697" s="6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5.75" customHeight="1">
      <c r="A698" s="1"/>
      <c r="B698" s="1"/>
      <c r="C698" s="1"/>
      <c r="D698" s="1"/>
      <c r="E698" s="1"/>
      <c r="F698" s="2"/>
      <c r="G698" s="2"/>
      <c r="H698" s="2"/>
      <c r="I698" s="1"/>
      <c r="J698" s="1"/>
      <c r="K698" s="1"/>
      <c r="L698" s="168"/>
      <c r="M698" s="168"/>
      <c r="N698" s="168"/>
      <c r="O698" s="168"/>
      <c r="P698" s="5"/>
      <c r="Q698" s="6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5.75" customHeight="1">
      <c r="A699" s="1"/>
      <c r="B699" s="1"/>
      <c r="C699" s="1"/>
      <c r="D699" s="1"/>
      <c r="E699" s="1"/>
      <c r="F699" s="2"/>
      <c r="G699" s="2"/>
      <c r="H699" s="2"/>
      <c r="I699" s="1"/>
      <c r="J699" s="1"/>
      <c r="K699" s="1"/>
      <c r="L699" s="168"/>
      <c r="M699" s="168"/>
      <c r="N699" s="168"/>
      <c r="O699" s="168"/>
      <c r="P699" s="5"/>
      <c r="Q699" s="6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5.75" customHeight="1">
      <c r="A700" s="1"/>
      <c r="B700" s="1"/>
      <c r="C700" s="1"/>
      <c r="D700" s="1"/>
      <c r="E700" s="1"/>
      <c r="F700" s="2"/>
      <c r="G700" s="2"/>
      <c r="H700" s="2"/>
      <c r="I700" s="1"/>
      <c r="J700" s="1"/>
      <c r="K700" s="1"/>
      <c r="L700" s="168"/>
      <c r="M700" s="168"/>
      <c r="N700" s="168"/>
      <c r="O700" s="168"/>
      <c r="P700" s="5"/>
      <c r="Q700" s="6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5.75" customHeight="1">
      <c r="A701" s="1"/>
      <c r="B701" s="1"/>
      <c r="C701" s="1"/>
      <c r="D701" s="1"/>
      <c r="E701" s="1"/>
      <c r="F701" s="2"/>
      <c r="G701" s="2"/>
      <c r="H701" s="2"/>
      <c r="I701" s="1"/>
      <c r="J701" s="1"/>
      <c r="K701" s="1"/>
      <c r="L701" s="168"/>
      <c r="M701" s="168"/>
      <c r="N701" s="168"/>
      <c r="O701" s="168"/>
      <c r="P701" s="5"/>
      <c r="Q701" s="6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5.75" customHeight="1">
      <c r="A702" s="1"/>
      <c r="B702" s="1"/>
      <c r="C702" s="1"/>
      <c r="D702" s="1"/>
      <c r="E702" s="1"/>
      <c r="F702" s="2"/>
      <c r="G702" s="2"/>
      <c r="H702" s="2"/>
      <c r="I702" s="1"/>
      <c r="J702" s="1"/>
      <c r="K702" s="1"/>
      <c r="L702" s="168"/>
      <c r="M702" s="168"/>
      <c r="N702" s="168"/>
      <c r="O702" s="168"/>
      <c r="P702" s="5"/>
      <c r="Q702" s="6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5.75" customHeight="1">
      <c r="A703" s="1"/>
      <c r="B703" s="1"/>
      <c r="C703" s="1"/>
      <c r="D703" s="1"/>
      <c r="E703" s="1"/>
      <c r="F703" s="2"/>
      <c r="G703" s="2"/>
      <c r="H703" s="2"/>
      <c r="I703" s="1"/>
      <c r="J703" s="1"/>
      <c r="K703" s="1"/>
      <c r="L703" s="168"/>
      <c r="M703" s="168"/>
      <c r="N703" s="168"/>
      <c r="O703" s="168"/>
      <c r="P703" s="5"/>
      <c r="Q703" s="6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5.75" customHeight="1">
      <c r="A704" s="1"/>
      <c r="B704" s="1"/>
      <c r="C704" s="1"/>
      <c r="D704" s="1"/>
      <c r="E704" s="1"/>
      <c r="F704" s="2"/>
      <c r="G704" s="2"/>
      <c r="H704" s="2"/>
      <c r="I704" s="1"/>
      <c r="J704" s="1"/>
      <c r="K704" s="1"/>
      <c r="L704" s="168"/>
      <c r="M704" s="168"/>
      <c r="N704" s="168"/>
      <c r="O704" s="168"/>
      <c r="P704" s="5"/>
      <c r="Q704" s="6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5.75" customHeight="1">
      <c r="A705" s="1"/>
      <c r="B705" s="1"/>
      <c r="C705" s="1"/>
      <c r="D705" s="1"/>
      <c r="E705" s="1"/>
      <c r="F705" s="2"/>
      <c r="G705" s="2"/>
      <c r="H705" s="2"/>
      <c r="I705" s="1"/>
      <c r="J705" s="1"/>
      <c r="K705" s="1"/>
      <c r="L705" s="168"/>
      <c r="M705" s="168"/>
      <c r="N705" s="168"/>
      <c r="O705" s="168"/>
      <c r="P705" s="5"/>
      <c r="Q705" s="6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5.75" customHeight="1">
      <c r="A706" s="1"/>
      <c r="B706" s="1"/>
      <c r="C706" s="1"/>
      <c r="D706" s="1"/>
      <c r="E706" s="1"/>
      <c r="F706" s="2"/>
      <c r="G706" s="2"/>
      <c r="H706" s="2"/>
      <c r="I706" s="1"/>
      <c r="J706" s="1"/>
      <c r="K706" s="1"/>
      <c r="L706" s="168"/>
      <c r="M706" s="168"/>
      <c r="N706" s="168"/>
      <c r="O706" s="168"/>
      <c r="P706" s="5"/>
      <c r="Q706" s="6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5.75" customHeight="1">
      <c r="A707" s="1"/>
      <c r="B707" s="1"/>
      <c r="C707" s="1"/>
      <c r="D707" s="1"/>
      <c r="E707" s="1"/>
      <c r="F707" s="2"/>
      <c r="G707" s="2"/>
      <c r="H707" s="2"/>
      <c r="I707" s="1"/>
      <c r="J707" s="1"/>
      <c r="K707" s="1"/>
      <c r="L707" s="168"/>
      <c r="M707" s="168"/>
      <c r="N707" s="168"/>
      <c r="O707" s="168"/>
      <c r="P707" s="5"/>
      <c r="Q707" s="6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5.75" customHeight="1">
      <c r="A708" s="1"/>
      <c r="B708" s="1"/>
      <c r="C708" s="1"/>
      <c r="D708" s="1"/>
      <c r="E708" s="1"/>
      <c r="F708" s="2"/>
      <c r="G708" s="2"/>
      <c r="H708" s="2"/>
      <c r="I708" s="1"/>
      <c r="J708" s="1"/>
      <c r="K708" s="1"/>
      <c r="L708" s="168"/>
      <c r="M708" s="168"/>
      <c r="N708" s="168"/>
      <c r="O708" s="168"/>
      <c r="P708" s="5"/>
      <c r="Q708" s="6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5.75" customHeight="1">
      <c r="A709" s="1"/>
      <c r="B709" s="1"/>
      <c r="C709" s="1"/>
      <c r="D709" s="1"/>
      <c r="E709" s="1"/>
      <c r="F709" s="2"/>
      <c r="G709" s="2"/>
      <c r="H709" s="2"/>
      <c r="I709" s="1"/>
      <c r="J709" s="1"/>
      <c r="K709" s="1"/>
      <c r="L709" s="168"/>
      <c r="M709" s="168"/>
      <c r="N709" s="168"/>
      <c r="O709" s="168"/>
      <c r="P709" s="5"/>
      <c r="Q709" s="6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5.75" customHeight="1">
      <c r="A710" s="1"/>
      <c r="B710" s="1"/>
      <c r="C710" s="1"/>
      <c r="D710" s="1"/>
      <c r="E710" s="1"/>
      <c r="F710" s="2"/>
      <c r="G710" s="2"/>
      <c r="H710" s="2"/>
      <c r="I710" s="1"/>
      <c r="J710" s="1"/>
      <c r="K710" s="1"/>
      <c r="L710" s="168"/>
      <c r="M710" s="168"/>
      <c r="N710" s="168"/>
      <c r="O710" s="168"/>
      <c r="P710" s="5"/>
      <c r="Q710" s="6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5.75" customHeight="1">
      <c r="A711" s="1"/>
      <c r="B711" s="1"/>
      <c r="C711" s="1"/>
      <c r="D711" s="1"/>
      <c r="E711" s="1"/>
      <c r="F711" s="2"/>
      <c r="G711" s="2"/>
      <c r="H711" s="2"/>
      <c r="I711" s="1"/>
      <c r="J711" s="1"/>
      <c r="K711" s="1"/>
      <c r="L711" s="168"/>
      <c r="M711" s="168"/>
      <c r="N711" s="168"/>
      <c r="O711" s="168"/>
      <c r="P711" s="5"/>
      <c r="Q711" s="6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5.75" customHeight="1">
      <c r="A712" s="1"/>
      <c r="B712" s="1"/>
      <c r="C712" s="1"/>
      <c r="D712" s="1"/>
      <c r="E712" s="1"/>
      <c r="F712" s="2"/>
      <c r="G712" s="2"/>
      <c r="H712" s="2"/>
      <c r="I712" s="1"/>
      <c r="J712" s="1"/>
      <c r="K712" s="1"/>
      <c r="L712" s="168"/>
      <c r="M712" s="168"/>
      <c r="N712" s="168"/>
      <c r="O712" s="168"/>
      <c r="P712" s="5"/>
      <c r="Q712" s="6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5.75" customHeight="1">
      <c r="A713" s="1"/>
      <c r="B713" s="1"/>
      <c r="C713" s="1"/>
      <c r="D713" s="1"/>
      <c r="E713" s="1"/>
      <c r="F713" s="2"/>
      <c r="G713" s="2"/>
      <c r="H713" s="2"/>
      <c r="I713" s="1"/>
      <c r="J713" s="1"/>
      <c r="K713" s="1"/>
      <c r="L713" s="168"/>
      <c r="M713" s="168"/>
      <c r="N713" s="168"/>
      <c r="O713" s="168"/>
      <c r="P713" s="5"/>
      <c r="Q713" s="6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5.75" customHeight="1">
      <c r="A714" s="1"/>
      <c r="B714" s="1"/>
      <c r="C714" s="1"/>
      <c r="D714" s="1"/>
      <c r="E714" s="1"/>
      <c r="F714" s="2"/>
      <c r="G714" s="2"/>
      <c r="H714" s="2"/>
      <c r="I714" s="1"/>
      <c r="J714" s="1"/>
      <c r="K714" s="1"/>
      <c r="L714" s="168"/>
      <c r="M714" s="168"/>
      <c r="N714" s="168"/>
      <c r="O714" s="168"/>
      <c r="P714" s="5"/>
      <c r="Q714" s="6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5.75" customHeight="1">
      <c r="A715" s="1"/>
      <c r="B715" s="1"/>
      <c r="C715" s="1"/>
      <c r="D715" s="1"/>
      <c r="E715" s="1"/>
      <c r="F715" s="2"/>
      <c r="G715" s="2"/>
      <c r="H715" s="2"/>
      <c r="I715" s="1"/>
      <c r="J715" s="1"/>
      <c r="K715" s="1"/>
      <c r="L715" s="168"/>
      <c r="M715" s="168"/>
      <c r="N715" s="168"/>
      <c r="O715" s="168"/>
      <c r="P715" s="5"/>
      <c r="Q715" s="6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5.75" customHeight="1">
      <c r="A716" s="1"/>
      <c r="B716" s="1"/>
      <c r="C716" s="1"/>
      <c r="D716" s="1"/>
      <c r="E716" s="1"/>
      <c r="F716" s="2"/>
      <c r="G716" s="2"/>
      <c r="H716" s="2"/>
      <c r="I716" s="1"/>
      <c r="J716" s="1"/>
      <c r="K716" s="1"/>
      <c r="L716" s="168"/>
      <c r="M716" s="168"/>
      <c r="N716" s="168"/>
      <c r="O716" s="168"/>
      <c r="P716" s="5"/>
      <c r="Q716" s="6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5.75" customHeight="1">
      <c r="A717" s="1"/>
      <c r="B717" s="1"/>
      <c r="C717" s="1"/>
      <c r="D717" s="1"/>
      <c r="E717" s="1"/>
      <c r="F717" s="2"/>
      <c r="G717" s="2"/>
      <c r="H717" s="2"/>
      <c r="I717" s="1"/>
      <c r="J717" s="1"/>
      <c r="K717" s="1"/>
      <c r="L717" s="168"/>
      <c r="M717" s="168"/>
      <c r="N717" s="168"/>
      <c r="O717" s="168"/>
      <c r="P717" s="5"/>
      <c r="Q717" s="6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5.75" customHeight="1">
      <c r="A718" s="1"/>
      <c r="B718" s="1"/>
      <c r="C718" s="1"/>
      <c r="D718" s="1"/>
      <c r="E718" s="1"/>
      <c r="F718" s="2"/>
      <c r="G718" s="2"/>
      <c r="H718" s="2"/>
      <c r="I718" s="1"/>
      <c r="J718" s="1"/>
      <c r="K718" s="1"/>
      <c r="L718" s="168"/>
      <c r="M718" s="168"/>
      <c r="N718" s="168"/>
      <c r="O718" s="168"/>
      <c r="P718" s="5"/>
      <c r="Q718" s="6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5.75" customHeight="1">
      <c r="A719" s="1"/>
      <c r="B719" s="1"/>
      <c r="C719" s="1"/>
      <c r="D719" s="1"/>
      <c r="E719" s="1"/>
      <c r="F719" s="2"/>
      <c r="G719" s="2"/>
      <c r="H719" s="2"/>
      <c r="I719" s="1"/>
      <c r="J719" s="1"/>
      <c r="K719" s="1"/>
      <c r="L719" s="168"/>
      <c r="M719" s="168"/>
      <c r="N719" s="168"/>
      <c r="O719" s="168"/>
      <c r="P719" s="5"/>
      <c r="Q719" s="6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5.75" customHeight="1">
      <c r="A720" s="1"/>
      <c r="B720" s="1"/>
      <c r="C720" s="1"/>
      <c r="D720" s="1"/>
      <c r="E720" s="1"/>
      <c r="F720" s="2"/>
      <c r="G720" s="2"/>
      <c r="H720" s="2"/>
      <c r="I720" s="1"/>
      <c r="J720" s="1"/>
      <c r="K720" s="1"/>
      <c r="L720" s="168"/>
      <c r="M720" s="168"/>
      <c r="N720" s="168"/>
      <c r="O720" s="168"/>
      <c r="P720" s="5"/>
      <c r="Q720" s="6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5.75" customHeight="1">
      <c r="A721" s="1"/>
      <c r="B721" s="1"/>
      <c r="C721" s="1"/>
      <c r="D721" s="1"/>
      <c r="E721" s="1"/>
      <c r="F721" s="2"/>
      <c r="G721" s="2"/>
      <c r="H721" s="2"/>
      <c r="I721" s="1"/>
      <c r="J721" s="1"/>
      <c r="K721" s="1"/>
      <c r="L721" s="168"/>
      <c r="M721" s="168"/>
      <c r="N721" s="168"/>
      <c r="O721" s="168"/>
      <c r="P721" s="5"/>
      <c r="Q721" s="6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5.75" customHeight="1">
      <c r="A722" s="1"/>
      <c r="B722" s="1"/>
      <c r="C722" s="1"/>
      <c r="D722" s="1"/>
      <c r="E722" s="1"/>
      <c r="F722" s="2"/>
      <c r="G722" s="2"/>
      <c r="H722" s="2"/>
      <c r="I722" s="1"/>
      <c r="J722" s="1"/>
      <c r="K722" s="1"/>
      <c r="L722" s="168"/>
      <c r="M722" s="168"/>
      <c r="N722" s="168"/>
      <c r="O722" s="168"/>
      <c r="P722" s="5"/>
      <c r="Q722" s="6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5.75" customHeight="1">
      <c r="A723" s="1"/>
      <c r="B723" s="1"/>
      <c r="C723" s="1"/>
      <c r="D723" s="1"/>
      <c r="E723" s="1"/>
      <c r="F723" s="2"/>
      <c r="G723" s="2"/>
      <c r="H723" s="2"/>
      <c r="I723" s="1"/>
      <c r="J723" s="1"/>
      <c r="K723" s="1"/>
      <c r="L723" s="168"/>
      <c r="M723" s="168"/>
      <c r="N723" s="168"/>
      <c r="O723" s="168"/>
      <c r="P723" s="5"/>
      <c r="Q723" s="6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5.75" customHeight="1">
      <c r="A724" s="1"/>
      <c r="B724" s="1"/>
      <c r="C724" s="1"/>
      <c r="D724" s="1"/>
      <c r="E724" s="1"/>
      <c r="F724" s="2"/>
      <c r="G724" s="2"/>
      <c r="H724" s="2"/>
      <c r="I724" s="1"/>
      <c r="J724" s="1"/>
      <c r="K724" s="1"/>
      <c r="L724" s="168"/>
      <c r="M724" s="168"/>
      <c r="N724" s="168"/>
      <c r="O724" s="168"/>
      <c r="P724" s="5"/>
      <c r="Q724" s="6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5.75" customHeight="1">
      <c r="A725" s="1"/>
      <c r="B725" s="1"/>
      <c r="C725" s="1"/>
      <c r="D725" s="1"/>
      <c r="E725" s="1"/>
      <c r="F725" s="2"/>
      <c r="G725" s="2"/>
      <c r="H725" s="2"/>
      <c r="I725" s="1"/>
      <c r="J725" s="1"/>
      <c r="K725" s="1"/>
      <c r="L725" s="168"/>
      <c r="M725" s="168"/>
      <c r="N725" s="168"/>
      <c r="O725" s="168"/>
      <c r="P725" s="5"/>
      <c r="Q725" s="6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5.75" customHeight="1">
      <c r="A726" s="1"/>
      <c r="B726" s="1"/>
      <c r="C726" s="1"/>
      <c r="D726" s="1"/>
      <c r="E726" s="1"/>
      <c r="F726" s="2"/>
      <c r="G726" s="2"/>
      <c r="H726" s="2"/>
      <c r="I726" s="1"/>
      <c r="J726" s="1"/>
      <c r="K726" s="1"/>
      <c r="L726" s="168"/>
      <c r="M726" s="168"/>
      <c r="N726" s="168"/>
      <c r="O726" s="168"/>
      <c r="P726" s="5"/>
      <c r="Q726" s="6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5.75" customHeight="1">
      <c r="A727" s="1"/>
      <c r="B727" s="1"/>
      <c r="C727" s="1"/>
      <c r="D727" s="1"/>
      <c r="E727" s="1"/>
      <c r="F727" s="2"/>
      <c r="G727" s="2"/>
      <c r="H727" s="2"/>
      <c r="I727" s="1"/>
      <c r="J727" s="1"/>
      <c r="K727" s="1"/>
      <c r="L727" s="168"/>
      <c r="M727" s="168"/>
      <c r="N727" s="168"/>
      <c r="O727" s="168"/>
      <c r="P727" s="5"/>
      <c r="Q727" s="6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5.75" customHeight="1">
      <c r="A728" s="1"/>
      <c r="B728" s="1"/>
      <c r="C728" s="1"/>
      <c r="D728" s="1"/>
      <c r="E728" s="1"/>
      <c r="F728" s="2"/>
      <c r="G728" s="2"/>
      <c r="H728" s="2"/>
      <c r="I728" s="1"/>
      <c r="J728" s="1"/>
      <c r="K728" s="1"/>
      <c r="L728" s="168"/>
      <c r="M728" s="168"/>
      <c r="N728" s="168"/>
      <c r="O728" s="168"/>
      <c r="P728" s="5"/>
      <c r="Q728" s="6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5.75" customHeight="1">
      <c r="A729" s="1"/>
      <c r="B729" s="1"/>
      <c r="C729" s="1"/>
      <c r="D729" s="1"/>
      <c r="E729" s="1"/>
      <c r="F729" s="2"/>
      <c r="G729" s="2"/>
      <c r="H729" s="2"/>
      <c r="I729" s="1"/>
      <c r="J729" s="1"/>
      <c r="K729" s="1"/>
      <c r="L729" s="168"/>
      <c r="M729" s="168"/>
      <c r="N729" s="168"/>
      <c r="O729" s="168"/>
      <c r="P729" s="5"/>
      <c r="Q729" s="6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5.75" customHeight="1">
      <c r="A730" s="1"/>
      <c r="B730" s="1"/>
      <c r="C730" s="1"/>
      <c r="D730" s="1"/>
      <c r="E730" s="1"/>
      <c r="F730" s="2"/>
      <c r="G730" s="2"/>
      <c r="H730" s="2"/>
      <c r="I730" s="1"/>
      <c r="J730" s="1"/>
      <c r="K730" s="1"/>
      <c r="L730" s="168"/>
      <c r="M730" s="168"/>
      <c r="N730" s="168"/>
      <c r="O730" s="168"/>
      <c r="P730" s="5"/>
      <c r="Q730" s="6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5.75" customHeight="1">
      <c r="A731" s="1"/>
      <c r="B731" s="1"/>
      <c r="C731" s="1"/>
      <c r="D731" s="1"/>
      <c r="E731" s="1"/>
      <c r="F731" s="2"/>
      <c r="G731" s="2"/>
      <c r="H731" s="2"/>
      <c r="I731" s="1"/>
      <c r="J731" s="1"/>
      <c r="K731" s="1"/>
      <c r="L731" s="168"/>
      <c r="M731" s="168"/>
      <c r="N731" s="168"/>
      <c r="O731" s="168"/>
      <c r="P731" s="5"/>
      <c r="Q731" s="6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5.75" customHeight="1">
      <c r="A732" s="1"/>
      <c r="B732" s="1"/>
      <c r="C732" s="1"/>
      <c r="D732" s="1"/>
      <c r="E732" s="1"/>
      <c r="F732" s="2"/>
      <c r="G732" s="2"/>
      <c r="H732" s="2"/>
      <c r="I732" s="1"/>
      <c r="J732" s="1"/>
      <c r="K732" s="1"/>
      <c r="L732" s="168"/>
      <c r="M732" s="168"/>
      <c r="N732" s="168"/>
      <c r="O732" s="168"/>
      <c r="P732" s="5"/>
      <c r="Q732" s="6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5.75" customHeight="1">
      <c r="A733" s="1"/>
      <c r="B733" s="1"/>
      <c r="C733" s="1"/>
      <c r="D733" s="1"/>
      <c r="E733" s="1"/>
      <c r="F733" s="2"/>
      <c r="G733" s="2"/>
      <c r="H733" s="2"/>
      <c r="I733" s="1"/>
      <c r="J733" s="1"/>
      <c r="K733" s="1"/>
      <c r="L733" s="168"/>
      <c r="M733" s="168"/>
      <c r="N733" s="168"/>
      <c r="O733" s="168"/>
      <c r="P733" s="5"/>
      <c r="Q733" s="6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5.75" customHeight="1">
      <c r="A734" s="1"/>
      <c r="B734" s="1"/>
      <c r="C734" s="1"/>
      <c r="D734" s="1"/>
      <c r="E734" s="1"/>
      <c r="F734" s="2"/>
      <c r="G734" s="2"/>
      <c r="H734" s="2"/>
      <c r="I734" s="1"/>
      <c r="J734" s="1"/>
      <c r="K734" s="1"/>
      <c r="L734" s="168"/>
      <c r="M734" s="168"/>
      <c r="N734" s="168"/>
      <c r="O734" s="168"/>
      <c r="P734" s="5"/>
      <c r="Q734" s="6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5.75" customHeight="1">
      <c r="A735" s="1"/>
      <c r="B735" s="1"/>
      <c r="C735" s="1"/>
      <c r="D735" s="1"/>
      <c r="E735" s="1"/>
      <c r="F735" s="2"/>
      <c r="G735" s="2"/>
      <c r="H735" s="2"/>
      <c r="I735" s="1"/>
      <c r="J735" s="1"/>
      <c r="K735" s="1"/>
      <c r="L735" s="168"/>
      <c r="M735" s="168"/>
      <c r="N735" s="168"/>
      <c r="O735" s="168"/>
      <c r="P735" s="5"/>
      <c r="Q735" s="6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5.75" customHeight="1">
      <c r="A736" s="1"/>
      <c r="B736" s="1"/>
      <c r="C736" s="1"/>
      <c r="D736" s="1"/>
      <c r="E736" s="1"/>
      <c r="F736" s="2"/>
      <c r="G736" s="2"/>
      <c r="H736" s="2"/>
      <c r="I736" s="1"/>
      <c r="J736" s="1"/>
      <c r="K736" s="1"/>
      <c r="L736" s="168"/>
      <c r="M736" s="168"/>
      <c r="N736" s="168"/>
      <c r="O736" s="168"/>
      <c r="P736" s="5"/>
      <c r="Q736" s="6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5.75" customHeight="1">
      <c r="A737" s="1"/>
      <c r="B737" s="1"/>
      <c r="C737" s="1"/>
      <c r="D737" s="1"/>
      <c r="E737" s="1"/>
      <c r="F737" s="2"/>
      <c r="G737" s="2"/>
      <c r="H737" s="2"/>
      <c r="I737" s="1"/>
      <c r="J737" s="1"/>
      <c r="K737" s="1"/>
      <c r="L737" s="168"/>
      <c r="M737" s="168"/>
      <c r="N737" s="168"/>
      <c r="O737" s="168"/>
      <c r="P737" s="5"/>
      <c r="Q737" s="6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5.75" customHeight="1">
      <c r="A738" s="1"/>
      <c r="B738" s="1"/>
      <c r="C738" s="1"/>
      <c r="D738" s="1"/>
      <c r="E738" s="1"/>
      <c r="F738" s="2"/>
      <c r="G738" s="2"/>
      <c r="H738" s="2"/>
      <c r="I738" s="1"/>
      <c r="J738" s="1"/>
      <c r="K738" s="1"/>
      <c r="L738" s="168"/>
      <c r="M738" s="168"/>
      <c r="N738" s="168"/>
      <c r="O738" s="168"/>
      <c r="P738" s="5"/>
      <c r="Q738" s="6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5.75" customHeight="1">
      <c r="A739" s="1"/>
      <c r="B739" s="1"/>
      <c r="C739" s="1"/>
      <c r="D739" s="1"/>
      <c r="E739" s="1"/>
      <c r="F739" s="2"/>
      <c r="G739" s="2"/>
      <c r="H739" s="2"/>
      <c r="I739" s="1"/>
      <c r="J739" s="1"/>
      <c r="K739" s="1"/>
      <c r="L739" s="168"/>
      <c r="M739" s="168"/>
      <c r="N739" s="168"/>
      <c r="O739" s="168"/>
      <c r="P739" s="5"/>
      <c r="Q739" s="6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5.75" customHeight="1">
      <c r="A740" s="1"/>
      <c r="B740" s="1"/>
      <c r="C740" s="1"/>
      <c r="D740" s="1"/>
      <c r="E740" s="1"/>
      <c r="F740" s="2"/>
      <c r="G740" s="2"/>
      <c r="H740" s="2"/>
      <c r="I740" s="1"/>
      <c r="J740" s="1"/>
      <c r="K740" s="1"/>
      <c r="L740" s="168"/>
      <c r="M740" s="168"/>
      <c r="N740" s="168"/>
      <c r="O740" s="168"/>
      <c r="P740" s="5"/>
      <c r="Q740" s="6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5.75" customHeight="1">
      <c r="A741" s="1"/>
      <c r="B741" s="1"/>
      <c r="C741" s="1"/>
      <c r="D741" s="1"/>
      <c r="E741" s="1"/>
      <c r="F741" s="2"/>
      <c r="G741" s="2"/>
      <c r="H741" s="2"/>
      <c r="I741" s="1"/>
      <c r="J741" s="1"/>
      <c r="K741" s="1"/>
      <c r="L741" s="168"/>
      <c r="M741" s="168"/>
      <c r="N741" s="168"/>
      <c r="O741" s="168"/>
      <c r="P741" s="5"/>
      <c r="Q741" s="6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5.75" customHeight="1">
      <c r="A742" s="1"/>
      <c r="B742" s="1"/>
      <c r="C742" s="1"/>
      <c r="D742" s="1"/>
      <c r="E742" s="1"/>
      <c r="F742" s="2"/>
      <c r="G742" s="2"/>
      <c r="H742" s="2"/>
      <c r="I742" s="1"/>
      <c r="J742" s="1"/>
      <c r="K742" s="1"/>
      <c r="L742" s="168"/>
      <c r="M742" s="168"/>
      <c r="N742" s="168"/>
      <c r="O742" s="168"/>
      <c r="P742" s="5"/>
      <c r="Q742" s="6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5.75" customHeight="1">
      <c r="A743" s="1"/>
      <c r="B743" s="1"/>
      <c r="C743" s="1"/>
      <c r="D743" s="1"/>
      <c r="E743" s="1"/>
      <c r="F743" s="2"/>
      <c r="G743" s="2"/>
      <c r="H743" s="2"/>
      <c r="I743" s="1"/>
      <c r="J743" s="1"/>
      <c r="K743" s="1"/>
      <c r="L743" s="168"/>
      <c r="M743" s="168"/>
      <c r="N743" s="168"/>
      <c r="O743" s="168"/>
      <c r="P743" s="5"/>
      <c r="Q743" s="6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5.75" customHeight="1">
      <c r="A744" s="1"/>
      <c r="B744" s="1"/>
      <c r="C744" s="1"/>
      <c r="D744" s="1"/>
      <c r="E744" s="1"/>
      <c r="F744" s="2"/>
      <c r="G744" s="2"/>
      <c r="H744" s="2"/>
      <c r="I744" s="1"/>
      <c r="J744" s="1"/>
      <c r="K744" s="1"/>
      <c r="L744" s="168"/>
      <c r="M744" s="168"/>
      <c r="N744" s="168"/>
      <c r="O744" s="168"/>
      <c r="P744" s="5"/>
      <c r="Q744" s="6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5.75" customHeight="1">
      <c r="A745" s="1"/>
      <c r="B745" s="1"/>
      <c r="C745" s="1"/>
      <c r="D745" s="1"/>
      <c r="E745" s="1"/>
      <c r="F745" s="2"/>
      <c r="G745" s="2"/>
      <c r="H745" s="2"/>
      <c r="I745" s="1"/>
      <c r="J745" s="1"/>
      <c r="K745" s="1"/>
      <c r="L745" s="168"/>
      <c r="M745" s="168"/>
      <c r="N745" s="168"/>
      <c r="O745" s="168"/>
      <c r="P745" s="5"/>
      <c r="Q745" s="6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5.75" customHeight="1">
      <c r="A746" s="1"/>
      <c r="B746" s="1"/>
      <c r="C746" s="1"/>
      <c r="D746" s="1"/>
      <c r="E746" s="1"/>
      <c r="F746" s="2"/>
      <c r="G746" s="2"/>
      <c r="H746" s="2"/>
      <c r="I746" s="1"/>
      <c r="J746" s="1"/>
      <c r="K746" s="1"/>
      <c r="L746" s="168"/>
      <c r="M746" s="168"/>
      <c r="N746" s="168"/>
      <c r="O746" s="168"/>
      <c r="P746" s="5"/>
      <c r="Q746" s="6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5.75" customHeight="1">
      <c r="A747" s="1"/>
      <c r="B747" s="1"/>
      <c r="C747" s="1"/>
      <c r="D747" s="1"/>
      <c r="E747" s="1"/>
      <c r="F747" s="2"/>
      <c r="G747" s="2"/>
      <c r="H747" s="2"/>
      <c r="I747" s="1"/>
      <c r="J747" s="1"/>
      <c r="K747" s="1"/>
      <c r="L747" s="168"/>
      <c r="M747" s="168"/>
      <c r="N747" s="168"/>
      <c r="O747" s="168"/>
      <c r="P747" s="5"/>
      <c r="Q747" s="6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5.75" customHeight="1">
      <c r="A748" s="1"/>
      <c r="B748" s="1"/>
      <c r="C748" s="1"/>
      <c r="D748" s="1"/>
      <c r="E748" s="1"/>
      <c r="F748" s="2"/>
      <c r="G748" s="2"/>
      <c r="H748" s="2"/>
      <c r="I748" s="1"/>
      <c r="J748" s="1"/>
      <c r="K748" s="1"/>
      <c r="L748" s="168"/>
      <c r="M748" s="168"/>
      <c r="N748" s="168"/>
      <c r="O748" s="168"/>
      <c r="P748" s="5"/>
      <c r="Q748" s="6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5.75" customHeight="1">
      <c r="A749" s="1"/>
      <c r="B749" s="1"/>
      <c r="C749" s="1"/>
      <c r="D749" s="1"/>
      <c r="E749" s="1"/>
      <c r="F749" s="2"/>
      <c r="G749" s="2"/>
      <c r="H749" s="2"/>
      <c r="I749" s="1"/>
      <c r="J749" s="1"/>
      <c r="K749" s="1"/>
      <c r="L749" s="168"/>
      <c r="M749" s="168"/>
      <c r="N749" s="168"/>
      <c r="O749" s="168"/>
      <c r="P749" s="5"/>
      <c r="Q749" s="6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5.75" customHeight="1">
      <c r="A750" s="1"/>
      <c r="B750" s="1"/>
      <c r="C750" s="1"/>
      <c r="D750" s="1"/>
      <c r="E750" s="1"/>
      <c r="F750" s="2"/>
      <c r="G750" s="2"/>
      <c r="H750" s="2"/>
      <c r="I750" s="1"/>
      <c r="J750" s="1"/>
      <c r="K750" s="1"/>
      <c r="L750" s="168"/>
      <c r="M750" s="168"/>
      <c r="N750" s="168"/>
      <c r="O750" s="168"/>
      <c r="P750" s="5"/>
      <c r="Q750" s="6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5.75" customHeight="1">
      <c r="A751" s="1"/>
      <c r="B751" s="1"/>
      <c r="C751" s="1"/>
      <c r="D751" s="1"/>
      <c r="E751" s="1"/>
      <c r="F751" s="2"/>
      <c r="G751" s="2"/>
      <c r="H751" s="2"/>
      <c r="I751" s="1"/>
      <c r="J751" s="1"/>
      <c r="K751" s="1"/>
      <c r="L751" s="168"/>
      <c r="M751" s="168"/>
      <c r="N751" s="168"/>
      <c r="O751" s="168"/>
      <c r="P751" s="5"/>
      <c r="Q751" s="6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5.75" customHeight="1">
      <c r="A752" s="1"/>
      <c r="B752" s="1"/>
      <c r="C752" s="1"/>
      <c r="D752" s="1"/>
      <c r="E752" s="1"/>
      <c r="F752" s="2"/>
      <c r="G752" s="2"/>
      <c r="H752" s="2"/>
      <c r="I752" s="1"/>
      <c r="J752" s="1"/>
      <c r="K752" s="1"/>
      <c r="L752" s="168"/>
      <c r="M752" s="168"/>
      <c r="N752" s="168"/>
      <c r="O752" s="168"/>
      <c r="P752" s="5"/>
      <c r="Q752" s="6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5.75" customHeight="1">
      <c r="A753" s="1"/>
      <c r="B753" s="1"/>
      <c r="C753" s="1"/>
      <c r="D753" s="1"/>
      <c r="E753" s="1"/>
      <c r="F753" s="2"/>
      <c r="G753" s="2"/>
      <c r="H753" s="2"/>
      <c r="I753" s="1"/>
      <c r="J753" s="1"/>
      <c r="K753" s="1"/>
      <c r="L753" s="168"/>
      <c r="M753" s="168"/>
      <c r="N753" s="168"/>
      <c r="O753" s="168"/>
      <c r="P753" s="5"/>
      <c r="Q753" s="6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5.75" customHeight="1">
      <c r="A754" s="1"/>
      <c r="B754" s="1"/>
      <c r="C754" s="1"/>
      <c r="D754" s="1"/>
      <c r="E754" s="1"/>
      <c r="F754" s="2"/>
      <c r="G754" s="2"/>
      <c r="H754" s="2"/>
      <c r="I754" s="1"/>
      <c r="J754" s="1"/>
      <c r="K754" s="1"/>
      <c r="L754" s="168"/>
      <c r="M754" s="168"/>
      <c r="N754" s="168"/>
      <c r="O754" s="168"/>
      <c r="P754" s="5"/>
      <c r="Q754" s="6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5.75" customHeight="1">
      <c r="A755" s="1"/>
      <c r="B755" s="1"/>
      <c r="C755" s="1"/>
      <c r="D755" s="1"/>
      <c r="E755" s="1"/>
      <c r="F755" s="2"/>
      <c r="G755" s="2"/>
      <c r="H755" s="2"/>
      <c r="I755" s="1"/>
      <c r="J755" s="1"/>
      <c r="K755" s="1"/>
      <c r="L755" s="168"/>
      <c r="M755" s="168"/>
      <c r="N755" s="168"/>
      <c r="O755" s="168"/>
      <c r="P755" s="5"/>
      <c r="Q755" s="6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5.75" customHeight="1">
      <c r="A756" s="1"/>
      <c r="B756" s="1"/>
      <c r="C756" s="1"/>
      <c r="D756" s="1"/>
      <c r="E756" s="1"/>
      <c r="F756" s="2"/>
      <c r="G756" s="2"/>
      <c r="H756" s="2"/>
      <c r="I756" s="1"/>
      <c r="J756" s="1"/>
      <c r="K756" s="1"/>
      <c r="L756" s="168"/>
      <c r="M756" s="168"/>
      <c r="N756" s="168"/>
      <c r="O756" s="168"/>
      <c r="P756" s="5"/>
      <c r="Q756" s="6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5.75" customHeight="1">
      <c r="A757" s="1"/>
      <c r="B757" s="1"/>
      <c r="C757" s="1"/>
      <c r="D757" s="1"/>
      <c r="E757" s="1"/>
      <c r="F757" s="2"/>
      <c r="G757" s="2"/>
      <c r="H757" s="2"/>
      <c r="I757" s="1"/>
      <c r="J757" s="1"/>
      <c r="K757" s="1"/>
      <c r="L757" s="168"/>
      <c r="M757" s="168"/>
      <c r="N757" s="168"/>
      <c r="O757" s="168"/>
      <c r="P757" s="5"/>
      <c r="Q757" s="6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5.75" customHeight="1">
      <c r="A758" s="1"/>
      <c r="B758" s="1"/>
      <c r="C758" s="1"/>
      <c r="D758" s="1"/>
      <c r="E758" s="1"/>
      <c r="F758" s="2"/>
      <c r="G758" s="2"/>
      <c r="H758" s="2"/>
      <c r="I758" s="1"/>
      <c r="J758" s="1"/>
      <c r="K758" s="1"/>
      <c r="L758" s="168"/>
      <c r="M758" s="168"/>
      <c r="N758" s="168"/>
      <c r="O758" s="168"/>
      <c r="P758" s="5"/>
      <c r="Q758" s="6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5.75" customHeight="1">
      <c r="A759" s="1"/>
      <c r="B759" s="1"/>
      <c r="C759" s="1"/>
      <c r="D759" s="1"/>
      <c r="E759" s="1"/>
      <c r="F759" s="2"/>
      <c r="G759" s="2"/>
      <c r="H759" s="2"/>
      <c r="I759" s="1"/>
      <c r="J759" s="1"/>
      <c r="K759" s="1"/>
      <c r="L759" s="168"/>
      <c r="M759" s="168"/>
      <c r="N759" s="168"/>
      <c r="O759" s="168"/>
      <c r="P759" s="5"/>
      <c r="Q759" s="6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5.75" customHeight="1">
      <c r="A760" s="1"/>
      <c r="B760" s="1"/>
      <c r="C760" s="1"/>
      <c r="D760" s="1"/>
      <c r="E760" s="1"/>
      <c r="F760" s="2"/>
      <c r="G760" s="2"/>
      <c r="H760" s="2"/>
      <c r="I760" s="1"/>
      <c r="J760" s="1"/>
      <c r="K760" s="1"/>
      <c r="L760" s="168"/>
      <c r="M760" s="168"/>
      <c r="N760" s="168"/>
      <c r="O760" s="168"/>
      <c r="P760" s="5"/>
      <c r="Q760" s="6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5.75" customHeight="1">
      <c r="A761" s="1"/>
      <c r="B761" s="1"/>
      <c r="C761" s="1"/>
      <c r="D761" s="1"/>
      <c r="E761" s="1"/>
      <c r="F761" s="2"/>
      <c r="G761" s="2"/>
      <c r="H761" s="2"/>
      <c r="I761" s="1"/>
      <c r="J761" s="1"/>
      <c r="K761" s="1"/>
      <c r="L761" s="168"/>
      <c r="M761" s="168"/>
      <c r="N761" s="168"/>
      <c r="O761" s="168"/>
      <c r="P761" s="5"/>
      <c r="Q761" s="6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5.75" customHeight="1">
      <c r="A762" s="1"/>
      <c r="B762" s="1"/>
      <c r="C762" s="1"/>
      <c r="D762" s="1"/>
      <c r="E762" s="1"/>
      <c r="F762" s="2"/>
      <c r="G762" s="2"/>
      <c r="H762" s="2"/>
      <c r="I762" s="1"/>
      <c r="J762" s="1"/>
      <c r="K762" s="1"/>
      <c r="L762" s="168"/>
      <c r="M762" s="168"/>
      <c r="N762" s="168"/>
      <c r="O762" s="168"/>
      <c r="P762" s="5"/>
      <c r="Q762" s="6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5.75" customHeight="1">
      <c r="A763" s="1"/>
      <c r="B763" s="1"/>
      <c r="C763" s="1"/>
      <c r="D763" s="1"/>
      <c r="E763" s="1"/>
      <c r="F763" s="2"/>
      <c r="G763" s="2"/>
      <c r="H763" s="2"/>
      <c r="I763" s="1"/>
      <c r="J763" s="1"/>
      <c r="K763" s="1"/>
      <c r="L763" s="168"/>
      <c r="M763" s="168"/>
      <c r="N763" s="168"/>
      <c r="O763" s="168"/>
      <c r="P763" s="5"/>
      <c r="Q763" s="6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5.75" customHeight="1">
      <c r="A764" s="1"/>
      <c r="B764" s="1"/>
      <c r="C764" s="1"/>
      <c r="D764" s="1"/>
      <c r="E764" s="1"/>
      <c r="F764" s="2"/>
      <c r="G764" s="2"/>
      <c r="H764" s="2"/>
      <c r="I764" s="1"/>
      <c r="J764" s="1"/>
      <c r="K764" s="1"/>
      <c r="L764" s="168"/>
      <c r="M764" s="168"/>
      <c r="N764" s="168"/>
      <c r="O764" s="168"/>
      <c r="P764" s="5"/>
      <c r="Q764" s="6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5.75" customHeight="1">
      <c r="A765" s="1"/>
      <c r="B765" s="1"/>
      <c r="C765" s="1"/>
      <c r="D765" s="1"/>
      <c r="E765" s="1"/>
      <c r="F765" s="2"/>
      <c r="G765" s="2"/>
      <c r="H765" s="2"/>
      <c r="I765" s="1"/>
      <c r="J765" s="1"/>
      <c r="K765" s="1"/>
      <c r="L765" s="168"/>
      <c r="M765" s="168"/>
      <c r="N765" s="168"/>
      <c r="O765" s="168"/>
      <c r="P765" s="5"/>
      <c r="Q765" s="6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5.75" customHeight="1">
      <c r="A766" s="1"/>
      <c r="B766" s="1"/>
      <c r="C766" s="1"/>
      <c r="D766" s="1"/>
      <c r="E766" s="1"/>
      <c r="F766" s="2"/>
      <c r="G766" s="2"/>
      <c r="H766" s="2"/>
      <c r="I766" s="1"/>
      <c r="J766" s="1"/>
      <c r="K766" s="1"/>
      <c r="L766" s="168"/>
      <c r="M766" s="168"/>
      <c r="N766" s="168"/>
      <c r="O766" s="168"/>
      <c r="P766" s="5"/>
      <c r="Q766" s="6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5.75" customHeight="1">
      <c r="A767" s="1"/>
      <c r="B767" s="1"/>
      <c r="C767" s="1"/>
      <c r="D767" s="1"/>
      <c r="E767" s="1"/>
      <c r="F767" s="2"/>
      <c r="G767" s="2"/>
      <c r="H767" s="2"/>
      <c r="I767" s="1"/>
      <c r="J767" s="1"/>
      <c r="K767" s="1"/>
      <c r="L767" s="168"/>
      <c r="M767" s="168"/>
      <c r="N767" s="168"/>
      <c r="O767" s="168"/>
      <c r="P767" s="5"/>
      <c r="Q767" s="6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5.75" customHeight="1">
      <c r="A768" s="1"/>
      <c r="B768" s="1"/>
      <c r="C768" s="1"/>
      <c r="D768" s="1"/>
      <c r="E768" s="1"/>
      <c r="F768" s="2"/>
      <c r="G768" s="2"/>
      <c r="H768" s="2"/>
      <c r="I768" s="1"/>
      <c r="J768" s="1"/>
      <c r="K768" s="1"/>
      <c r="L768" s="168"/>
      <c r="M768" s="168"/>
      <c r="N768" s="168"/>
      <c r="O768" s="168"/>
      <c r="P768" s="5"/>
      <c r="Q768" s="6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5.75" customHeight="1">
      <c r="A769" s="1"/>
      <c r="B769" s="1"/>
      <c r="C769" s="1"/>
      <c r="D769" s="1"/>
      <c r="E769" s="1"/>
      <c r="F769" s="2"/>
      <c r="G769" s="2"/>
      <c r="H769" s="2"/>
      <c r="I769" s="1"/>
      <c r="J769" s="1"/>
      <c r="K769" s="1"/>
      <c r="L769" s="168"/>
      <c r="M769" s="168"/>
      <c r="N769" s="168"/>
      <c r="O769" s="168"/>
      <c r="P769" s="5"/>
      <c r="Q769" s="6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5.75" customHeight="1">
      <c r="A770" s="1"/>
      <c r="B770" s="1"/>
      <c r="C770" s="1"/>
      <c r="D770" s="1"/>
      <c r="E770" s="1"/>
      <c r="F770" s="2"/>
      <c r="G770" s="2"/>
      <c r="H770" s="2"/>
      <c r="I770" s="1"/>
      <c r="J770" s="1"/>
      <c r="K770" s="1"/>
      <c r="L770" s="168"/>
      <c r="M770" s="168"/>
      <c r="N770" s="168"/>
      <c r="O770" s="168"/>
      <c r="P770" s="5"/>
      <c r="Q770" s="6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5.75" customHeight="1">
      <c r="A771" s="1"/>
      <c r="B771" s="1"/>
      <c r="C771" s="1"/>
      <c r="D771" s="1"/>
      <c r="E771" s="1"/>
      <c r="F771" s="2"/>
      <c r="G771" s="2"/>
      <c r="H771" s="2"/>
      <c r="I771" s="1"/>
      <c r="J771" s="1"/>
      <c r="K771" s="1"/>
      <c r="L771" s="168"/>
      <c r="M771" s="168"/>
      <c r="N771" s="168"/>
      <c r="O771" s="168"/>
      <c r="P771" s="5"/>
      <c r="Q771" s="6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5.75" customHeight="1">
      <c r="A772" s="1"/>
      <c r="B772" s="1"/>
      <c r="C772" s="1"/>
      <c r="D772" s="1"/>
      <c r="E772" s="1"/>
      <c r="F772" s="2"/>
      <c r="G772" s="2"/>
      <c r="H772" s="2"/>
      <c r="I772" s="1"/>
      <c r="J772" s="1"/>
      <c r="K772" s="1"/>
      <c r="L772" s="168"/>
      <c r="M772" s="168"/>
      <c r="N772" s="168"/>
      <c r="O772" s="168"/>
      <c r="P772" s="5"/>
      <c r="Q772" s="6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5.75" customHeight="1">
      <c r="A773" s="1"/>
      <c r="B773" s="1"/>
      <c r="C773" s="1"/>
      <c r="D773" s="1"/>
      <c r="E773" s="1"/>
      <c r="F773" s="2"/>
      <c r="G773" s="2"/>
      <c r="H773" s="2"/>
      <c r="I773" s="1"/>
      <c r="J773" s="1"/>
      <c r="K773" s="1"/>
      <c r="L773" s="168"/>
      <c r="M773" s="168"/>
      <c r="N773" s="168"/>
      <c r="O773" s="168"/>
      <c r="P773" s="5"/>
      <c r="Q773" s="6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5.75" customHeight="1">
      <c r="A774" s="1"/>
      <c r="B774" s="1"/>
      <c r="C774" s="1"/>
      <c r="D774" s="1"/>
      <c r="E774" s="1"/>
      <c r="F774" s="2"/>
      <c r="G774" s="2"/>
      <c r="H774" s="2"/>
      <c r="I774" s="1"/>
      <c r="J774" s="1"/>
      <c r="K774" s="1"/>
      <c r="L774" s="168"/>
      <c r="M774" s="168"/>
      <c r="N774" s="168"/>
      <c r="O774" s="168"/>
      <c r="P774" s="5"/>
      <c r="Q774" s="6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5.75" customHeight="1">
      <c r="A775" s="1"/>
      <c r="B775" s="1"/>
      <c r="C775" s="1"/>
      <c r="D775" s="1"/>
      <c r="E775" s="1"/>
      <c r="F775" s="2"/>
      <c r="G775" s="2"/>
      <c r="H775" s="2"/>
      <c r="I775" s="1"/>
      <c r="J775" s="1"/>
      <c r="K775" s="1"/>
      <c r="L775" s="168"/>
      <c r="M775" s="168"/>
      <c r="N775" s="168"/>
      <c r="O775" s="168"/>
      <c r="P775" s="5"/>
      <c r="Q775" s="6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5.75" customHeight="1">
      <c r="A776" s="1"/>
      <c r="B776" s="1"/>
      <c r="C776" s="1"/>
      <c r="D776" s="1"/>
      <c r="E776" s="1"/>
      <c r="F776" s="2"/>
      <c r="G776" s="2"/>
      <c r="H776" s="2"/>
      <c r="I776" s="1"/>
      <c r="J776" s="1"/>
      <c r="K776" s="1"/>
      <c r="L776" s="168"/>
      <c r="M776" s="168"/>
      <c r="N776" s="168"/>
      <c r="O776" s="168"/>
      <c r="P776" s="5"/>
      <c r="Q776" s="6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5.75" customHeight="1">
      <c r="A777" s="1"/>
      <c r="B777" s="1"/>
      <c r="C777" s="1"/>
      <c r="D777" s="1"/>
      <c r="E777" s="1"/>
      <c r="F777" s="2"/>
      <c r="G777" s="2"/>
      <c r="H777" s="2"/>
      <c r="I777" s="1"/>
      <c r="J777" s="1"/>
      <c r="K777" s="1"/>
      <c r="L777" s="168"/>
      <c r="M777" s="168"/>
      <c r="N777" s="168"/>
      <c r="O777" s="168"/>
      <c r="P777" s="5"/>
      <c r="Q777" s="6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5.75" customHeight="1">
      <c r="A778" s="1"/>
      <c r="B778" s="1"/>
      <c r="C778" s="1"/>
      <c r="D778" s="1"/>
      <c r="E778" s="1"/>
      <c r="F778" s="2"/>
      <c r="G778" s="2"/>
      <c r="H778" s="2"/>
      <c r="I778" s="1"/>
      <c r="J778" s="1"/>
      <c r="K778" s="1"/>
      <c r="L778" s="168"/>
      <c r="M778" s="168"/>
      <c r="N778" s="168"/>
      <c r="O778" s="168"/>
      <c r="P778" s="5"/>
      <c r="Q778" s="6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5.75" customHeight="1">
      <c r="A779" s="1"/>
      <c r="B779" s="1"/>
      <c r="C779" s="1"/>
      <c r="D779" s="1"/>
      <c r="E779" s="1"/>
      <c r="F779" s="2"/>
      <c r="G779" s="2"/>
      <c r="H779" s="2"/>
      <c r="I779" s="1"/>
      <c r="J779" s="1"/>
      <c r="K779" s="1"/>
      <c r="L779" s="168"/>
      <c r="M779" s="168"/>
      <c r="N779" s="168"/>
      <c r="O779" s="168"/>
      <c r="P779" s="5"/>
      <c r="Q779" s="6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5.75" customHeight="1">
      <c r="A780" s="1"/>
      <c r="B780" s="1"/>
      <c r="C780" s="1"/>
      <c r="D780" s="1"/>
      <c r="E780" s="1"/>
      <c r="F780" s="2"/>
      <c r="G780" s="2"/>
      <c r="H780" s="2"/>
      <c r="I780" s="1"/>
      <c r="J780" s="1"/>
      <c r="K780" s="1"/>
      <c r="L780" s="168"/>
      <c r="M780" s="168"/>
      <c r="N780" s="168"/>
      <c r="O780" s="168"/>
      <c r="P780" s="5"/>
      <c r="Q780" s="6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5.75" customHeight="1">
      <c r="A781" s="1"/>
      <c r="B781" s="1"/>
      <c r="C781" s="1"/>
      <c r="D781" s="1"/>
      <c r="E781" s="1"/>
      <c r="F781" s="2"/>
      <c r="G781" s="2"/>
      <c r="H781" s="2"/>
      <c r="I781" s="1"/>
      <c r="J781" s="1"/>
      <c r="K781" s="1"/>
      <c r="L781" s="168"/>
      <c r="M781" s="168"/>
      <c r="N781" s="168"/>
      <c r="O781" s="168"/>
      <c r="P781" s="5"/>
      <c r="Q781" s="6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5.75" customHeight="1">
      <c r="A782" s="1"/>
      <c r="B782" s="1"/>
      <c r="C782" s="1"/>
      <c r="D782" s="1"/>
      <c r="E782" s="1"/>
      <c r="F782" s="2"/>
      <c r="G782" s="2"/>
      <c r="H782" s="2"/>
      <c r="I782" s="1"/>
      <c r="J782" s="1"/>
      <c r="K782" s="1"/>
      <c r="L782" s="168"/>
      <c r="M782" s="168"/>
      <c r="N782" s="168"/>
      <c r="O782" s="168"/>
      <c r="P782" s="5"/>
      <c r="Q782" s="6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5.75" customHeight="1">
      <c r="A783" s="1"/>
      <c r="B783" s="1"/>
      <c r="C783" s="1"/>
      <c r="D783" s="1"/>
      <c r="E783" s="1"/>
      <c r="F783" s="2"/>
      <c r="G783" s="2"/>
      <c r="H783" s="2"/>
      <c r="I783" s="1"/>
      <c r="J783" s="1"/>
      <c r="K783" s="1"/>
      <c r="L783" s="168"/>
      <c r="M783" s="168"/>
      <c r="N783" s="168"/>
      <c r="O783" s="168"/>
      <c r="P783" s="5"/>
      <c r="Q783" s="6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5.75" customHeight="1">
      <c r="A784" s="1"/>
      <c r="B784" s="1"/>
      <c r="C784" s="1"/>
      <c r="D784" s="1"/>
      <c r="E784" s="1"/>
      <c r="F784" s="2"/>
      <c r="G784" s="2"/>
      <c r="H784" s="2"/>
      <c r="I784" s="1"/>
      <c r="J784" s="1"/>
      <c r="K784" s="1"/>
      <c r="L784" s="168"/>
      <c r="M784" s="168"/>
      <c r="N784" s="168"/>
      <c r="O784" s="168"/>
      <c r="P784" s="5"/>
      <c r="Q784" s="6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5.75" customHeight="1">
      <c r="A785" s="1"/>
      <c r="B785" s="1"/>
      <c r="C785" s="1"/>
      <c r="D785" s="1"/>
      <c r="E785" s="1"/>
      <c r="F785" s="2"/>
      <c r="G785" s="2"/>
      <c r="H785" s="2"/>
      <c r="I785" s="1"/>
      <c r="J785" s="1"/>
      <c r="K785" s="1"/>
      <c r="L785" s="168"/>
      <c r="M785" s="168"/>
      <c r="N785" s="168"/>
      <c r="O785" s="168"/>
      <c r="P785" s="5"/>
      <c r="Q785" s="6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5.75" customHeight="1">
      <c r="A786" s="1"/>
      <c r="B786" s="1"/>
      <c r="C786" s="1"/>
      <c r="D786" s="1"/>
      <c r="E786" s="1"/>
      <c r="F786" s="2"/>
      <c r="G786" s="2"/>
      <c r="H786" s="2"/>
      <c r="I786" s="1"/>
      <c r="J786" s="1"/>
      <c r="K786" s="1"/>
      <c r="L786" s="168"/>
      <c r="M786" s="168"/>
      <c r="N786" s="168"/>
      <c r="O786" s="168"/>
      <c r="P786" s="5"/>
      <c r="Q786" s="6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5.75" customHeight="1">
      <c r="A787" s="1"/>
      <c r="B787" s="1"/>
      <c r="C787" s="1"/>
      <c r="D787" s="1"/>
      <c r="E787" s="1"/>
      <c r="F787" s="2"/>
      <c r="G787" s="2"/>
      <c r="H787" s="2"/>
      <c r="I787" s="1"/>
      <c r="J787" s="1"/>
      <c r="K787" s="1"/>
      <c r="L787" s="168"/>
      <c r="M787" s="168"/>
      <c r="N787" s="168"/>
      <c r="O787" s="168"/>
      <c r="P787" s="5"/>
      <c r="Q787" s="6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5.75" customHeight="1">
      <c r="A788" s="1"/>
      <c r="B788" s="1"/>
      <c r="C788" s="1"/>
      <c r="D788" s="1"/>
      <c r="E788" s="1"/>
      <c r="F788" s="2"/>
      <c r="G788" s="2"/>
      <c r="H788" s="2"/>
      <c r="I788" s="1"/>
      <c r="J788" s="1"/>
      <c r="K788" s="1"/>
      <c r="L788" s="168"/>
      <c r="M788" s="168"/>
      <c r="N788" s="168"/>
      <c r="O788" s="168"/>
      <c r="P788" s="5"/>
      <c r="Q788" s="6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5.75" customHeight="1">
      <c r="A789" s="1"/>
      <c r="B789" s="1"/>
      <c r="C789" s="1"/>
      <c r="D789" s="1"/>
      <c r="E789" s="1"/>
      <c r="F789" s="2"/>
      <c r="G789" s="2"/>
      <c r="H789" s="2"/>
      <c r="I789" s="1"/>
      <c r="J789" s="1"/>
      <c r="K789" s="1"/>
      <c r="L789" s="168"/>
      <c r="M789" s="168"/>
      <c r="N789" s="168"/>
      <c r="O789" s="168"/>
      <c r="P789" s="5"/>
      <c r="Q789" s="6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5.75" customHeight="1">
      <c r="A790" s="1"/>
      <c r="B790" s="1"/>
      <c r="C790" s="1"/>
      <c r="D790" s="1"/>
      <c r="E790" s="1"/>
      <c r="F790" s="2"/>
      <c r="G790" s="2"/>
      <c r="H790" s="2"/>
      <c r="I790" s="1"/>
      <c r="J790" s="1"/>
      <c r="K790" s="1"/>
      <c r="L790" s="168"/>
      <c r="M790" s="168"/>
      <c r="N790" s="168"/>
      <c r="O790" s="168"/>
      <c r="P790" s="5"/>
      <c r="Q790" s="6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5.75" customHeight="1">
      <c r="A791" s="1"/>
      <c r="B791" s="1"/>
      <c r="C791" s="1"/>
      <c r="D791" s="1"/>
      <c r="E791" s="1"/>
      <c r="F791" s="2"/>
      <c r="G791" s="2"/>
      <c r="H791" s="2"/>
      <c r="I791" s="1"/>
      <c r="J791" s="1"/>
      <c r="K791" s="1"/>
      <c r="L791" s="168"/>
      <c r="M791" s="168"/>
      <c r="N791" s="168"/>
      <c r="O791" s="168"/>
      <c r="P791" s="5"/>
      <c r="Q791" s="6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5.75" customHeight="1">
      <c r="A792" s="1"/>
      <c r="B792" s="1"/>
      <c r="C792" s="1"/>
      <c r="D792" s="1"/>
      <c r="E792" s="1"/>
      <c r="F792" s="2"/>
      <c r="G792" s="2"/>
      <c r="H792" s="2"/>
      <c r="I792" s="1"/>
      <c r="J792" s="1"/>
      <c r="K792" s="1"/>
      <c r="L792" s="168"/>
      <c r="M792" s="168"/>
      <c r="N792" s="168"/>
      <c r="O792" s="168"/>
      <c r="P792" s="5"/>
      <c r="Q792" s="6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5.75" customHeight="1">
      <c r="A793" s="1"/>
      <c r="B793" s="1"/>
      <c r="C793" s="1"/>
      <c r="D793" s="1"/>
      <c r="E793" s="1"/>
      <c r="F793" s="2"/>
      <c r="G793" s="2"/>
      <c r="H793" s="2"/>
      <c r="I793" s="1"/>
      <c r="J793" s="1"/>
      <c r="K793" s="1"/>
      <c r="L793" s="168"/>
      <c r="M793" s="168"/>
      <c r="N793" s="168"/>
      <c r="O793" s="168"/>
      <c r="P793" s="5"/>
      <c r="Q793" s="6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5.75" customHeight="1">
      <c r="A794" s="1"/>
      <c r="B794" s="1"/>
      <c r="C794" s="1"/>
      <c r="D794" s="1"/>
      <c r="E794" s="1"/>
      <c r="F794" s="2"/>
      <c r="G794" s="2"/>
      <c r="H794" s="2"/>
      <c r="I794" s="1"/>
      <c r="J794" s="1"/>
      <c r="K794" s="1"/>
      <c r="L794" s="168"/>
      <c r="M794" s="168"/>
      <c r="N794" s="168"/>
      <c r="O794" s="168"/>
      <c r="P794" s="5"/>
      <c r="Q794" s="6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5.75" customHeight="1">
      <c r="A795" s="1"/>
      <c r="B795" s="1"/>
      <c r="C795" s="1"/>
      <c r="D795" s="1"/>
      <c r="E795" s="1"/>
      <c r="F795" s="2"/>
      <c r="G795" s="2"/>
      <c r="H795" s="2"/>
      <c r="I795" s="1"/>
      <c r="J795" s="1"/>
      <c r="K795" s="1"/>
      <c r="L795" s="168"/>
      <c r="M795" s="168"/>
      <c r="N795" s="168"/>
      <c r="O795" s="168"/>
      <c r="P795" s="5"/>
      <c r="Q795" s="6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5.75" customHeight="1">
      <c r="A796" s="1"/>
      <c r="B796" s="1"/>
      <c r="C796" s="1"/>
      <c r="D796" s="1"/>
      <c r="E796" s="1"/>
      <c r="F796" s="2"/>
      <c r="G796" s="2"/>
      <c r="H796" s="2"/>
      <c r="I796" s="1"/>
      <c r="J796" s="1"/>
      <c r="K796" s="1"/>
      <c r="L796" s="168"/>
      <c r="M796" s="168"/>
      <c r="N796" s="168"/>
      <c r="O796" s="168"/>
      <c r="P796" s="5"/>
      <c r="Q796" s="6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5.75" customHeight="1">
      <c r="A797" s="1"/>
      <c r="B797" s="1"/>
      <c r="C797" s="1"/>
      <c r="D797" s="1"/>
      <c r="E797" s="1"/>
      <c r="F797" s="2"/>
      <c r="G797" s="2"/>
      <c r="H797" s="2"/>
      <c r="I797" s="1"/>
      <c r="J797" s="1"/>
      <c r="K797" s="1"/>
      <c r="L797" s="168"/>
      <c r="M797" s="168"/>
      <c r="N797" s="168"/>
      <c r="O797" s="168"/>
      <c r="P797" s="5"/>
      <c r="Q797" s="6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5.75" customHeight="1">
      <c r="A798" s="1"/>
      <c r="B798" s="1"/>
      <c r="C798" s="1"/>
      <c r="D798" s="1"/>
      <c r="E798" s="1"/>
      <c r="F798" s="2"/>
      <c r="G798" s="2"/>
      <c r="H798" s="2"/>
      <c r="I798" s="1"/>
      <c r="J798" s="1"/>
      <c r="K798" s="1"/>
      <c r="L798" s="168"/>
      <c r="M798" s="168"/>
      <c r="N798" s="168"/>
      <c r="O798" s="168"/>
      <c r="P798" s="5"/>
      <c r="Q798" s="6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5.75" customHeight="1">
      <c r="A799" s="1"/>
      <c r="B799" s="1"/>
      <c r="C799" s="1"/>
      <c r="D799" s="1"/>
      <c r="E799" s="1"/>
      <c r="F799" s="2"/>
      <c r="G799" s="2"/>
      <c r="H799" s="2"/>
      <c r="I799" s="1"/>
      <c r="J799" s="1"/>
      <c r="K799" s="1"/>
      <c r="L799" s="168"/>
      <c r="M799" s="168"/>
      <c r="N799" s="168"/>
      <c r="O799" s="168"/>
      <c r="P799" s="5"/>
      <c r="Q799" s="6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5.75" customHeight="1">
      <c r="A800" s="1"/>
      <c r="B800" s="1"/>
      <c r="C800" s="1"/>
      <c r="D800" s="1"/>
      <c r="E800" s="1"/>
      <c r="F800" s="2"/>
      <c r="G800" s="2"/>
      <c r="H800" s="2"/>
      <c r="I800" s="1"/>
      <c r="J800" s="1"/>
      <c r="K800" s="1"/>
      <c r="L800" s="168"/>
      <c r="M800" s="168"/>
      <c r="N800" s="168"/>
      <c r="O800" s="168"/>
      <c r="P800" s="5"/>
      <c r="Q800" s="6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5.75" customHeight="1">
      <c r="A801" s="1"/>
      <c r="B801" s="1"/>
      <c r="C801" s="1"/>
      <c r="D801" s="1"/>
      <c r="E801" s="1"/>
      <c r="F801" s="2"/>
      <c r="G801" s="2"/>
      <c r="H801" s="2"/>
      <c r="I801" s="1"/>
      <c r="J801" s="1"/>
      <c r="K801" s="1"/>
      <c r="L801" s="168"/>
      <c r="M801" s="168"/>
      <c r="N801" s="168"/>
      <c r="O801" s="168"/>
      <c r="P801" s="5"/>
      <c r="Q801" s="6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5.75" customHeight="1">
      <c r="A802" s="1"/>
      <c r="B802" s="1"/>
      <c r="C802" s="1"/>
      <c r="D802" s="1"/>
      <c r="E802" s="1"/>
      <c r="F802" s="2"/>
      <c r="G802" s="2"/>
      <c r="H802" s="2"/>
      <c r="I802" s="1"/>
      <c r="J802" s="1"/>
      <c r="K802" s="1"/>
      <c r="L802" s="168"/>
      <c r="M802" s="168"/>
      <c r="N802" s="168"/>
      <c r="O802" s="168"/>
      <c r="P802" s="5"/>
      <c r="Q802" s="6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5.75" customHeight="1">
      <c r="A803" s="1"/>
      <c r="B803" s="1"/>
      <c r="C803" s="1"/>
      <c r="D803" s="1"/>
      <c r="E803" s="1"/>
      <c r="F803" s="2"/>
      <c r="G803" s="2"/>
      <c r="H803" s="2"/>
      <c r="I803" s="1"/>
      <c r="J803" s="1"/>
      <c r="K803" s="1"/>
      <c r="L803" s="168"/>
      <c r="M803" s="168"/>
      <c r="N803" s="168"/>
      <c r="O803" s="168"/>
      <c r="P803" s="5"/>
      <c r="Q803" s="6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5.75" customHeight="1">
      <c r="A804" s="1"/>
      <c r="B804" s="1"/>
      <c r="C804" s="1"/>
      <c r="D804" s="1"/>
      <c r="E804" s="1"/>
      <c r="F804" s="2"/>
      <c r="G804" s="2"/>
      <c r="H804" s="2"/>
      <c r="I804" s="1"/>
      <c r="J804" s="1"/>
      <c r="K804" s="1"/>
      <c r="L804" s="168"/>
      <c r="M804" s="168"/>
      <c r="N804" s="168"/>
      <c r="O804" s="168"/>
      <c r="P804" s="5"/>
      <c r="Q804" s="6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5.75" customHeight="1">
      <c r="A805" s="1"/>
      <c r="B805" s="1"/>
      <c r="C805" s="1"/>
      <c r="D805" s="1"/>
      <c r="E805" s="1"/>
      <c r="F805" s="2"/>
      <c r="G805" s="2"/>
      <c r="H805" s="2"/>
      <c r="I805" s="1"/>
      <c r="J805" s="1"/>
      <c r="K805" s="1"/>
      <c r="L805" s="168"/>
      <c r="M805" s="168"/>
      <c r="N805" s="168"/>
      <c r="O805" s="168"/>
      <c r="P805" s="5"/>
      <c r="Q805" s="6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5.75" customHeight="1">
      <c r="A806" s="1"/>
      <c r="B806" s="1"/>
      <c r="C806" s="1"/>
      <c r="D806" s="1"/>
      <c r="E806" s="1"/>
      <c r="F806" s="2"/>
      <c r="G806" s="2"/>
      <c r="H806" s="2"/>
      <c r="I806" s="1"/>
      <c r="J806" s="1"/>
      <c r="K806" s="1"/>
      <c r="L806" s="168"/>
      <c r="M806" s="168"/>
      <c r="N806" s="168"/>
      <c r="O806" s="168"/>
      <c r="P806" s="5"/>
      <c r="Q806" s="6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5.75" customHeight="1">
      <c r="A807" s="1"/>
      <c r="B807" s="1"/>
      <c r="C807" s="1"/>
      <c r="D807" s="1"/>
      <c r="E807" s="1"/>
      <c r="F807" s="2"/>
      <c r="G807" s="2"/>
      <c r="H807" s="2"/>
      <c r="I807" s="1"/>
      <c r="J807" s="1"/>
      <c r="K807" s="1"/>
      <c r="L807" s="168"/>
      <c r="M807" s="168"/>
      <c r="N807" s="168"/>
      <c r="O807" s="168"/>
      <c r="P807" s="5"/>
      <c r="Q807" s="6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5.75" customHeight="1">
      <c r="A808" s="1"/>
      <c r="B808" s="1"/>
      <c r="C808" s="1"/>
      <c r="D808" s="1"/>
      <c r="E808" s="1"/>
      <c r="F808" s="2"/>
      <c r="G808" s="2"/>
      <c r="H808" s="2"/>
      <c r="I808" s="1"/>
      <c r="J808" s="1"/>
      <c r="K808" s="1"/>
      <c r="L808" s="168"/>
      <c r="M808" s="168"/>
      <c r="N808" s="168"/>
      <c r="O808" s="168"/>
      <c r="P808" s="5"/>
      <c r="Q808" s="6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5.75" customHeight="1">
      <c r="A809" s="1"/>
      <c r="B809" s="1"/>
      <c r="C809" s="1"/>
      <c r="D809" s="1"/>
      <c r="E809" s="1"/>
      <c r="F809" s="2"/>
      <c r="G809" s="2"/>
      <c r="H809" s="2"/>
      <c r="I809" s="1"/>
      <c r="J809" s="1"/>
      <c r="K809" s="1"/>
      <c r="L809" s="168"/>
      <c r="M809" s="168"/>
      <c r="N809" s="168"/>
      <c r="O809" s="168"/>
      <c r="P809" s="5"/>
      <c r="Q809" s="6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5.75" customHeight="1">
      <c r="A810" s="1"/>
      <c r="B810" s="1"/>
      <c r="C810" s="1"/>
      <c r="D810" s="1"/>
      <c r="E810" s="1"/>
      <c r="F810" s="2"/>
      <c r="G810" s="2"/>
      <c r="H810" s="2"/>
      <c r="I810" s="1"/>
      <c r="J810" s="1"/>
      <c r="K810" s="1"/>
      <c r="L810" s="168"/>
      <c r="M810" s="168"/>
      <c r="N810" s="168"/>
      <c r="O810" s="168"/>
      <c r="P810" s="5"/>
      <c r="Q810" s="6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5.75" customHeight="1">
      <c r="A811" s="1"/>
      <c r="B811" s="1"/>
      <c r="C811" s="1"/>
      <c r="D811" s="1"/>
      <c r="E811" s="1"/>
      <c r="F811" s="2"/>
      <c r="G811" s="2"/>
      <c r="H811" s="2"/>
      <c r="I811" s="1"/>
      <c r="J811" s="1"/>
      <c r="K811" s="1"/>
      <c r="L811" s="168"/>
      <c r="M811" s="168"/>
      <c r="N811" s="168"/>
      <c r="O811" s="168"/>
      <c r="P811" s="5"/>
      <c r="Q811" s="6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5.75" customHeight="1">
      <c r="A812" s="1"/>
      <c r="B812" s="1"/>
      <c r="C812" s="1"/>
      <c r="D812" s="1"/>
      <c r="E812" s="1"/>
      <c r="F812" s="2"/>
      <c r="G812" s="2"/>
      <c r="H812" s="2"/>
      <c r="I812" s="1"/>
      <c r="J812" s="1"/>
      <c r="K812" s="1"/>
      <c r="L812" s="168"/>
      <c r="M812" s="168"/>
      <c r="N812" s="168"/>
      <c r="O812" s="168"/>
      <c r="P812" s="5"/>
      <c r="Q812" s="6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5.75" customHeight="1">
      <c r="A813" s="1"/>
      <c r="B813" s="1"/>
      <c r="C813" s="1"/>
      <c r="D813" s="1"/>
      <c r="E813" s="1"/>
      <c r="F813" s="2"/>
      <c r="G813" s="2"/>
      <c r="H813" s="2"/>
      <c r="I813" s="1"/>
      <c r="J813" s="1"/>
      <c r="K813" s="1"/>
      <c r="L813" s="168"/>
      <c r="M813" s="168"/>
      <c r="N813" s="168"/>
      <c r="O813" s="168"/>
      <c r="P813" s="5"/>
      <c r="Q813" s="6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5.75" customHeight="1">
      <c r="A814" s="1"/>
      <c r="B814" s="1"/>
      <c r="C814" s="1"/>
      <c r="D814" s="1"/>
      <c r="E814" s="1"/>
      <c r="F814" s="2"/>
      <c r="G814" s="2"/>
      <c r="H814" s="2"/>
      <c r="I814" s="1"/>
      <c r="J814" s="1"/>
      <c r="K814" s="1"/>
      <c r="L814" s="168"/>
      <c r="M814" s="168"/>
      <c r="N814" s="168"/>
      <c r="O814" s="168"/>
      <c r="P814" s="5"/>
      <c r="Q814" s="6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5.75" customHeight="1">
      <c r="A815" s="1"/>
      <c r="B815" s="1"/>
      <c r="C815" s="1"/>
      <c r="D815" s="1"/>
      <c r="E815" s="1"/>
      <c r="F815" s="2"/>
      <c r="G815" s="2"/>
      <c r="H815" s="2"/>
      <c r="I815" s="1"/>
      <c r="J815" s="1"/>
      <c r="K815" s="1"/>
      <c r="L815" s="168"/>
      <c r="M815" s="168"/>
      <c r="N815" s="168"/>
      <c r="O815" s="168"/>
      <c r="P815" s="5"/>
      <c r="Q815" s="6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5.75" customHeight="1">
      <c r="A816" s="1"/>
      <c r="B816" s="1"/>
      <c r="C816" s="1"/>
      <c r="D816" s="1"/>
      <c r="E816" s="1"/>
      <c r="F816" s="2"/>
      <c r="G816" s="2"/>
      <c r="H816" s="2"/>
      <c r="I816" s="1"/>
      <c r="J816" s="1"/>
      <c r="K816" s="1"/>
      <c r="L816" s="168"/>
      <c r="M816" s="168"/>
      <c r="N816" s="168"/>
      <c r="O816" s="168"/>
      <c r="P816" s="5"/>
      <c r="Q816" s="6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5.75" customHeight="1">
      <c r="A817" s="1"/>
      <c r="B817" s="1"/>
      <c r="C817" s="1"/>
      <c r="D817" s="1"/>
      <c r="E817" s="1"/>
      <c r="F817" s="2"/>
      <c r="G817" s="2"/>
      <c r="H817" s="2"/>
      <c r="I817" s="1"/>
      <c r="J817" s="1"/>
      <c r="K817" s="1"/>
      <c r="L817" s="168"/>
      <c r="M817" s="168"/>
      <c r="N817" s="168"/>
      <c r="O817" s="168"/>
      <c r="P817" s="5"/>
      <c r="Q817" s="6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5.75" customHeight="1">
      <c r="A818" s="1"/>
      <c r="B818" s="1"/>
      <c r="C818" s="1"/>
      <c r="D818" s="1"/>
      <c r="E818" s="1"/>
      <c r="F818" s="2"/>
      <c r="G818" s="2"/>
      <c r="H818" s="2"/>
      <c r="I818" s="1"/>
      <c r="J818" s="1"/>
      <c r="K818" s="1"/>
      <c r="L818" s="168"/>
      <c r="M818" s="168"/>
      <c r="N818" s="168"/>
      <c r="O818" s="168"/>
      <c r="P818" s="5"/>
      <c r="Q818" s="6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5.75" customHeight="1">
      <c r="A819" s="1"/>
      <c r="B819" s="1"/>
      <c r="C819" s="1"/>
      <c r="D819" s="1"/>
      <c r="E819" s="1"/>
      <c r="F819" s="2"/>
      <c r="G819" s="2"/>
      <c r="H819" s="2"/>
      <c r="I819" s="1"/>
      <c r="J819" s="1"/>
      <c r="K819" s="1"/>
      <c r="L819" s="168"/>
      <c r="M819" s="168"/>
      <c r="N819" s="168"/>
      <c r="O819" s="168"/>
      <c r="P819" s="5"/>
      <c r="Q819" s="6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5.75" customHeight="1">
      <c r="A820" s="1"/>
      <c r="B820" s="1"/>
      <c r="C820" s="1"/>
      <c r="D820" s="1"/>
      <c r="E820" s="1"/>
      <c r="F820" s="2"/>
      <c r="G820" s="2"/>
      <c r="H820" s="2"/>
      <c r="I820" s="1"/>
      <c r="J820" s="1"/>
      <c r="K820" s="1"/>
      <c r="L820" s="168"/>
      <c r="M820" s="168"/>
      <c r="N820" s="168"/>
      <c r="O820" s="168"/>
      <c r="P820" s="5"/>
      <c r="Q820" s="6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5.75" customHeight="1">
      <c r="A821" s="1"/>
      <c r="B821" s="1"/>
      <c r="C821" s="1"/>
      <c r="D821" s="1"/>
      <c r="E821" s="1"/>
      <c r="F821" s="2"/>
      <c r="G821" s="2"/>
      <c r="H821" s="2"/>
      <c r="I821" s="1"/>
      <c r="J821" s="1"/>
      <c r="K821" s="1"/>
      <c r="L821" s="168"/>
      <c r="M821" s="168"/>
      <c r="N821" s="168"/>
      <c r="O821" s="168"/>
      <c r="P821" s="5"/>
      <c r="Q821" s="6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5.75" customHeight="1">
      <c r="A822" s="1"/>
      <c r="B822" s="1"/>
      <c r="C822" s="1"/>
      <c r="D822" s="1"/>
      <c r="E822" s="1"/>
      <c r="F822" s="2"/>
      <c r="G822" s="2"/>
      <c r="H822" s="2"/>
      <c r="I822" s="1"/>
      <c r="J822" s="1"/>
      <c r="K822" s="1"/>
      <c r="L822" s="168"/>
      <c r="M822" s="168"/>
      <c r="N822" s="168"/>
      <c r="O822" s="168"/>
      <c r="P822" s="5"/>
      <c r="Q822" s="6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5.75" customHeight="1">
      <c r="A823" s="1"/>
      <c r="B823" s="1"/>
      <c r="C823" s="1"/>
      <c r="D823" s="1"/>
      <c r="E823" s="1"/>
      <c r="F823" s="2"/>
      <c r="G823" s="2"/>
      <c r="H823" s="2"/>
      <c r="I823" s="1"/>
      <c r="J823" s="1"/>
      <c r="K823" s="1"/>
      <c r="L823" s="168"/>
      <c r="M823" s="168"/>
      <c r="N823" s="168"/>
      <c r="O823" s="168"/>
      <c r="P823" s="5"/>
      <c r="Q823" s="6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5.75" customHeight="1">
      <c r="A824" s="1"/>
      <c r="B824" s="1"/>
      <c r="C824" s="1"/>
      <c r="D824" s="1"/>
      <c r="E824" s="1"/>
      <c r="F824" s="2"/>
      <c r="G824" s="2"/>
      <c r="H824" s="2"/>
      <c r="I824" s="1"/>
      <c r="J824" s="1"/>
      <c r="K824" s="1"/>
      <c r="L824" s="168"/>
      <c r="M824" s="168"/>
      <c r="N824" s="168"/>
      <c r="O824" s="168"/>
      <c r="P824" s="5"/>
      <c r="Q824" s="6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5.75" customHeight="1">
      <c r="A825" s="1"/>
      <c r="B825" s="1"/>
      <c r="C825" s="1"/>
      <c r="D825" s="1"/>
      <c r="E825" s="1"/>
      <c r="F825" s="2"/>
      <c r="G825" s="2"/>
      <c r="H825" s="2"/>
      <c r="I825" s="1"/>
      <c r="J825" s="1"/>
      <c r="K825" s="1"/>
      <c r="L825" s="168"/>
      <c r="M825" s="168"/>
      <c r="N825" s="168"/>
      <c r="O825" s="168"/>
      <c r="P825" s="5"/>
      <c r="Q825" s="6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5.75" customHeight="1">
      <c r="A826" s="1"/>
      <c r="B826" s="1"/>
      <c r="C826" s="1"/>
      <c r="D826" s="1"/>
      <c r="E826" s="1"/>
      <c r="F826" s="2"/>
      <c r="G826" s="2"/>
      <c r="H826" s="2"/>
      <c r="I826" s="1"/>
      <c r="J826" s="1"/>
      <c r="K826" s="1"/>
      <c r="L826" s="168"/>
      <c r="M826" s="168"/>
      <c r="N826" s="168"/>
      <c r="O826" s="168"/>
      <c r="P826" s="5"/>
      <c r="Q826" s="6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5.75" customHeight="1">
      <c r="A827" s="1"/>
      <c r="B827" s="1"/>
      <c r="C827" s="1"/>
      <c r="D827" s="1"/>
      <c r="E827" s="1"/>
      <c r="F827" s="2"/>
      <c r="G827" s="2"/>
      <c r="H827" s="2"/>
      <c r="I827" s="1"/>
      <c r="J827" s="1"/>
      <c r="K827" s="1"/>
      <c r="L827" s="168"/>
      <c r="M827" s="168"/>
      <c r="N827" s="168"/>
      <c r="O827" s="168"/>
      <c r="P827" s="5"/>
      <c r="Q827" s="6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5.75" customHeight="1">
      <c r="A828" s="1"/>
      <c r="B828" s="1"/>
      <c r="C828" s="1"/>
      <c r="D828" s="1"/>
      <c r="E828" s="1"/>
      <c r="F828" s="2"/>
      <c r="G828" s="2"/>
      <c r="H828" s="2"/>
      <c r="I828" s="1"/>
      <c r="J828" s="1"/>
      <c r="K828" s="1"/>
      <c r="L828" s="168"/>
      <c r="M828" s="168"/>
      <c r="N828" s="168"/>
      <c r="O828" s="168"/>
      <c r="P828" s="5"/>
      <c r="Q828" s="6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5.75" customHeight="1">
      <c r="A829" s="1"/>
      <c r="B829" s="1"/>
      <c r="C829" s="1"/>
      <c r="D829" s="1"/>
      <c r="E829" s="1"/>
      <c r="F829" s="2"/>
      <c r="G829" s="2"/>
      <c r="H829" s="2"/>
      <c r="I829" s="1"/>
      <c r="J829" s="1"/>
      <c r="K829" s="1"/>
      <c r="L829" s="168"/>
      <c r="M829" s="168"/>
      <c r="N829" s="168"/>
      <c r="O829" s="168"/>
      <c r="P829" s="5"/>
      <c r="Q829" s="6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5.75" customHeight="1">
      <c r="A830" s="1"/>
      <c r="B830" s="1"/>
      <c r="C830" s="1"/>
      <c r="D830" s="1"/>
      <c r="E830" s="1"/>
      <c r="F830" s="2"/>
      <c r="G830" s="2"/>
      <c r="H830" s="2"/>
      <c r="I830" s="1"/>
      <c r="J830" s="1"/>
      <c r="K830" s="1"/>
      <c r="L830" s="168"/>
      <c r="M830" s="168"/>
      <c r="N830" s="168"/>
      <c r="O830" s="168"/>
      <c r="P830" s="5"/>
      <c r="Q830" s="6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5.75" customHeight="1">
      <c r="A831" s="1"/>
      <c r="B831" s="1"/>
      <c r="C831" s="1"/>
      <c r="D831" s="1"/>
      <c r="E831" s="1"/>
      <c r="F831" s="2"/>
      <c r="G831" s="2"/>
      <c r="H831" s="2"/>
      <c r="I831" s="1"/>
      <c r="J831" s="1"/>
      <c r="K831" s="1"/>
      <c r="L831" s="168"/>
      <c r="M831" s="168"/>
      <c r="N831" s="168"/>
      <c r="O831" s="168"/>
      <c r="P831" s="5"/>
      <c r="Q831" s="6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5.75" customHeight="1">
      <c r="A832" s="1"/>
      <c r="B832" s="1"/>
      <c r="C832" s="1"/>
      <c r="D832" s="1"/>
      <c r="E832" s="1"/>
      <c r="F832" s="2"/>
      <c r="G832" s="2"/>
      <c r="H832" s="2"/>
      <c r="I832" s="1"/>
      <c r="J832" s="1"/>
      <c r="K832" s="1"/>
      <c r="L832" s="168"/>
      <c r="M832" s="168"/>
      <c r="N832" s="168"/>
      <c r="O832" s="168"/>
      <c r="P832" s="5"/>
      <c r="Q832" s="6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5.75" customHeight="1">
      <c r="A833" s="1"/>
      <c r="B833" s="1"/>
      <c r="C833" s="1"/>
      <c r="D833" s="1"/>
      <c r="E833" s="1"/>
      <c r="F833" s="2"/>
      <c r="G833" s="2"/>
      <c r="H833" s="2"/>
      <c r="I833" s="1"/>
      <c r="J833" s="1"/>
      <c r="K833" s="1"/>
      <c r="L833" s="168"/>
      <c r="M833" s="168"/>
      <c r="N833" s="168"/>
      <c r="O833" s="168"/>
      <c r="P833" s="5"/>
      <c r="Q833" s="6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5.75" customHeight="1">
      <c r="A834" s="1"/>
      <c r="B834" s="1"/>
      <c r="C834" s="1"/>
      <c r="D834" s="1"/>
      <c r="E834" s="1"/>
      <c r="F834" s="2"/>
      <c r="G834" s="2"/>
      <c r="H834" s="2"/>
      <c r="I834" s="1"/>
      <c r="J834" s="1"/>
      <c r="K834" s="1"/>
      <c r="L834" s="168"/>
      <c r="M834" s="168"/>
      <c r="N834" s="168"/>
      <c r="O834" s="168"/>
      <c r="P834" s="5"/>
      <c r="Q834" s="6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5.75" customHeight="1">
      <c r="A835" s="1"/>
      <c r="B835" s="1"/>
      <c r="C835" s="1"/>
      <c r="D835" s="1"/>
      <c r="E835" s="1"/>
      <c r="F835" s="2"/>
      <c r="G835" s="2"/>
      <c r="H835" s="2"/>
      <c r="I835" s="1"/>
      <c r="J835" s="1"/>
      <c r="K835" s="1"/>
      <c r="L835" s="168"/>
      <c r="M835" s="168"/>
      <c r="N835" s="168"/>
      <c r="O835" s="168"/>
      <c r="P835" s="5"/>
      <c r="Q835" s="6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5.75" customHeight="1">
      <c r="A836" s="1"/>
      <c r="B836" s="1"/>
      <c r="C836" s="1"/>
      <c r="D836" s="1"/>
      <c r="E836" s="1"/>
      <c r="F836" s="2"/>
      <c r="G836" s="2"/>
      <c r="H836" s="2"/>
      <c r="I836" s="1"/>
      <c r="J836" s="1"/>
      <c r="K836" s="1"/>
      <c r="L836" s="168"/>
      <c r="M836" s="168"/>
      <c r="N836" s="168"/>
      <c r="O836" s="168"/>
      <c r="P836" s="5"/>
      <c r="Q836" s="6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5.75" customHeight="1">
      <c r="A837" s="1"/>
      <c r="B837" s="1"/>
      <c r="C837" s="1"/>
      <c r="D837" s="1"/>
      <c r="E837" s="1"/>
      <c r="F837" s="2"/>
      <c r="G837" s="2"/>
      <c r="H837" s="2"/>
      <c r="I837" s="1"/>
      <c r="J837" s="1"/>
      <c r="K837" s="1"/>
      <c r="L837" s="168"/>
      <c r="M837" s="168"/>
      <c r="N837" s="168"/>
      <c r="O837" s="168"/>
      <c r="P837" s="5"/>
      <c r="Q837" s="6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5.75" customHeight="1">
      <c r="A838" s="1"/>
      <c r="B838" s="1"/>
      <c r="C838" s="1"/>
      <c r="D838" s="1"/>
      <c r="E838" s="1"/>
      <c r="F838" s="2"/>
      <c r="G838" s="2"/>
      <c r="H838" s="2"/>
      <c r="I838" s="1"/>
      <c r="J838" s="1"/>
      <c r="K838" s="1"/>
      <c r="L838" s="168"/>
      <c r="M838" s="168"/>
      <c r="N838" s="168"/>
      <c r="O838" s="168"/>
      <c r="P838" s="5"/>
      <c r="Q838" s="6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5.75" customHeight="1">
      <c r="A839" s="1"/>
      <c r="B839" s="1"/>
      <c r="C839" s="1"/>
      <c r="D839" s="1"/>
      <c r="E839" s="1"/>
      <c r="F839" s="2"/>
      <c r="G839" s="2"/>
      <c r="H839" s="2"/>
      <c r="I839" s="1"/>
      <c r="J839" s="1"/>
      <c r="K839" s="1"/>
      <c r="L839" s="168"/>
      <c r="M839" s="168"/>
      <c r="N839" s="168"/>
      <c r="O839" s="168"/>
      <c r="P839" s="5"/>
      <c r="Q839" s="6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5.75" customHeight="1">
      <c r="A840" s="1"/>
      <c r="B840" s="1"/>
      <c r="C840" s="1"/>
      <c r="D840" s="1"/>
      <c r="E840" s="1"/>
      <c r="F840" s="2"/>
      <c r="G840" s="2"/>
      <c r="H840" s="2"/>
      <c r="I840" s="1"/>
      <c r="J840" s="1"/>
      <c r="K840" s="1"/>
      <c r="L840" s="168"/>
      <c r="M840" s="168"/>
      <c r="N840" s="168"/>
      <c r="O840" s="168"/>
      <c r="P840" s="5"/>
      <c r="Q840" s="6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5.75" customHeight="1">
      <c r="A841" s="1"/>
      <c r="B841" s="1"/>
      <c r="C841" s="1"/>
      <c r="D841" s="1"/>
      <c r="E841" s="1"/>
      <c r="F841" s="2"/>
      <c r="G841" s="2"/>
      <c r="H841" s="2"/>
      <c r="I841" s="1"/>
      <c r="J841" s="1"/>
      <c r="K841" s="1"/>
      <c r="L841" s="168"/>
      <c r="M841" s="168"/>
      <c r="N841" s="168"/>
      <c r="O841" s="168"/>
      <c r="P841" s="5"/>
      <c r="Q841" s="6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5.75" customHeight="1">
      <c r="A842" s="1"/>
      <c r="B842" s="1"/>
      <c r="C842" s="1"/>
      <c r="D842" s="1"/>
      <c r="E842" s="1"/>
      <c r="F842" s="2"/>
      <c r="G842" s="2"/>
      <c r="H842" s="2"/>
      <c r="I842" s="1"/>
      <c r="J842" s="1"/>
      <c r="K842" s="1"/>
      <c r="L842" s="168"/>
      <c r="M842" s="168"/>
      <c r="N842" s="168"/>
      <c r="O842" s="168"/>
      <c r="P842" s="5"/>
      <c r="Q842" s="6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5.75" customHeight="1">
      <c r="A843" s="1"/>
      <c r="B843" s="1"/>
      <c r="C843" s="1"/>
      <c r="D843" s="1"/>
      <c r="E843" s="1"/>
      <c r="F843" s="2"/>
      <c r="G843" s="2"/>
      <c r="H843" s="2"/>
      <c r="I843" s="1"/>
      <c r="J843" s="1"/>
      <c r="K843" s="1"/>
      <c r="L843" s="168"/>
      <c r="M843" s="168"/>
      <c r="N843" s="168"/>
      <c r="O843" s="168"/>
      <c r="P843" s="5"/>
      <c r="Q843" s="6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5.75" customHeight="1">
      <c r="A844" s="1"/>
      <c r="B844" s="1"/>
      <c r="C844" s="1"/>
      <c r="D844" s="1"/>
      <c r="E844" s="1"/>
      <c r="F844" s="2"/>
      <c r="G844" s="2"/>
      <c r="H844" s="2"/>
      <c r="I844" s="1"/>
      <c r="J844" s="1"/>
      <c r="K844" s="1"/>
      <c r="L844" s="168"/>
      <c r="M844" s="168"/>
      <c r="N844" s="168"/>
      <c r="O844" s="168"/>
      <c r="P844" s="5"/>
      <c r="Q844" s="6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5.75" customHeight="1">
      <c r="A845" s="1"/>
      <c r="B845" s="1"/>
      <c r="C845" s="1"/>
      <c r="D845" s="1"/>
      <c r="E845" s="1"/>
      <c r="F845" s="2"/>
      <c r="G845" s="2"/>
      <c r="H845" s="2"/>
      <c r="I845" s="1"/>
      <c r="J845" s="1"/>
      <c r="K845" s="1"/>
      <c r="L845" s="168"/>
      <c r="M845" s="168"/>
      <c r="N845" s="168"/>
      <c r="O845" s="168"/>
      <c r="P845" s="5"/>
      <c r="Q845" s="6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5.75" customHeight="1">
      <c r="A846" s="1"/>
      <c r="B846" s="1"/>
      <c r="C846" s="1"/>
      <c r="D846" s="1"/>
      <c r="E846" s="1"/>
      <c r="F846" s="2"/>
      <c r="G846" s="2"/>
      <c r="H846" s="2"/>
      <c r="I846" s="1"/>
      <c r="J846" s="1"/>
      <c r="K846" s="1"/>
      <c r="L846" s="168"/>
      <c r="M846" s="168"/>
      <c r="N846" s="168"/>
      <c r="O846" s="168"/>
      <c r="P846" s="5"/>
      <c r="Q846" s="6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5.75" customHeight="1">
      <c r="A847" s="1"/>
      <c r="B847" s="1"/>
      <c r="C847" s="1"/>
      <c r="D847" s="1"/>
      <c r="E847" s="1"/>
      <c r="F847" s="2"/>
      <c r="G847" s="2"/>
      <c r="H847" s="2"/>
      <c r="I847" s="1"/>
      <c r="J847" s="1"/>
      <c r="K847" s="1"/>
      <c r="L847" s="168"/>
      <c r="M847" s="168"/>
      <c r="N847" s="168"/>
      <c r="O847" s="168"/>
      <c r="P847" s="5"/>
      <c r="Q847" s="6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5.75" customHeight="1">
      <c r="A848" s="1"/>
      <c r="B848" s="1"/>
      <c r="C848" s="1"/>
      <c r="D848" s="1"/>
      <c r="E848" s="1"/>
      <c r="F848" s="2"/>
      <c r="G848" s="2"/>
      <c r="H848" s="2"/>
      <c r="I848" s="1"/>
      <c r="J848" s="1"/>
      <c r="K848" s="1"/>
      <c r="L848" s="168"/>
      <c r="M848" s="168"/>
      <c r="N848" s="168"/>
      <c r="O848" s="168"/>
      <c r="P848" s="5"/>
      <c r="Q848" s="6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5.75" customHeight="1">
      <c r="A849" s="1"/>
      <c r="B849" s="1"/>
      <c r="C849" s="1"/>
      <c r="D849" s="1"/>
      <c r="E849" s="1"/>
      <c r="F849" s="2"/>
      <c r="G849" s="2"/>
      <c r="H849" s="2"/>
      <c r="I849" s="1"/>
      <c r="J849" s="1"/>
      <c r="K849" s="1"/>
      <c r="L849" s="168"/>
      <c r="M849" s="168"/>
      <c r="N849" s="168"/>
      <c r="O849" s="168"/>
      <c r="P849" s="5"/>
      <c r="Q849" s="6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5.75" customHeight="1">
      <c r="A850" s="1"/>
      <c r="B850" s="1"/>
      <c r="C850" s="1"/>
      <c r="D850" s="1"/>
      <c r="E850" s="1"/>
      <c r="F850" s="2"/>
      <c r="G850" s="2"/>
      <c r="H850" s="2"/>
      <c r="I850" s="1"/>
      <c r="J850" s="1"/>
      <c r="K850" s="1"/>
      <c r="L850" s="168"/>
      <c r="M850" s="168"/>
      <c r="N850" s="168"/>
      <c r="O850" s="168"/>
      <c r="P850" s="5"/>
      <c r="Q850" s="6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5.75" customHeight="1">
      <c r="A851" s="1"/>
      <c r="B851" s="1"/>
      <c r="C851" s="1"/>
      <c r="D851" s="1"/>
      <c r="E851" s="1"/>
      <c r="F851" s="2"/>
      <c r="G851" s="2"/>
      <c r="H851" s="2"/>
      <c r="I851" s="1"/>
      <c r="J851" s="1"/>
      <c r="K851" s="1"/>
      <c r="L851" s="168"/>
      <c r="M851" s="168"/>
      <c r="N851" s="168"/>
      <c r="O851" s="168"/>
      <c r="P851" s="5"/>
      <c r="Q851" s="6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5.75" customHeight="1">
      <c r="A852" s="1"/>
      <c r="B852" s="1"/>
      <c r="C852" s="1"/>
      <c r="D852" s="1"/>
      <c r="E852" s="1"/>
      <c r="F852" s="2"/>
      <c r="G852" s="2"/>
      <c r="H852" s="2"/>
      <c r="I852" s="1"/>
      <c r="J852" s="1"/>
      <c r="K852" s="1"/>
      <c r="L852" s="168"/>
      <c r="M852" s="168"/>
      <c r="N852" s="168"/>
      <c r="O852" s="168"/>
      <c r="P852" s="5"/>
      <c r="Q852" s="6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5.75" customHeight="1">
      <c r="A853" s="1"/>
      <c r="B853" s="1"/>
      <c r="C853" s="1"/>
      <c r="D853" s="1"/>
      <c r="E853" s="1"/>
      <c r="F853" s="2"/>
      <c r="G853" s="2"/>
      <c r="H853" s="2"/>
      <c r="I853" s="1"/>
      <c r="J853" s="1"/>
      <c r="K853" s="1"/>
      <c r="L853" s="168"/>
      <c r="M853" s="168"/>
      <c r="N853" s="168"/>
      <c r="O853" s="168"/>
      <c r="P853" s="5"/>
      <c r="Q853" s="6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5.75" customHeight="1">
      <c r="A854" s="1"/>
      <c r="B854" s="1"/>
      <c r="C854" s="1"/>
      <c r="D854" s="1"/>
      <c r="E854" s="1"/>
      <c r="F854" s="2"/>
      <c r="G854" s="2"/>
      <c r="H854" s="2"/>
      <c r="I854" s="1"/>
      <c r="J854" s="1"/>
      <c r="K854" s="1"/>
      <c r="L854" s="168"/>
      <c r="M854" s="168"/>
      <c r="N854" s="168"/>
      <c r="O854" s="168"/>
      <c r="P854" s="5"/>
      <c r="Q854" s="6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5.75" customHeight="1">
      <c r="A855" s="1"/>
      <c r="B855" s="1"/>
      <c r="C855" s="1"/>
      <c r="D855" s="1"/>
      <c r="E855" s="1"/>
      <c r="F855" s="2"/>
      <c r="G855" s="2"/>
      <c r="H855" s="2"/>
      <c r="I855" s="1"/>
      <c r="J855" s="1"/>
      <c r="K855" s="1"/>
      <c r="L855" s="168"/>
      <c r="M855" s="168"/>
      <c r="N855" s="168"/>
      <c r="O855" s="168"/>
      <c r="P855" s="5"/>
      <c r="Q855" s="6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5.75" customHeight="1">
      <c r="A856" s="1"/>
      <c r="B856" s="1"/>
      <c r="C856" s="1"/>
      <c r="D856" s="1"/>
      <c r="E856" s="1"/>
      <c r="F856" s="2"/>
      <c r="G856" s="2"/>
      <c r="H856" s="2"/>
      <c r="I856" s="1"/>
      <c r="J856" s="1"/>
      <c r="K856" s="1"/>
      <c r="L856" s="168"/>
      <c r="M856" s="168"/>
      <c r="N856" s="168"/>
      <c r="O856" s="168"/>
      <c r="P856" s="5"/>
      <c r="Q856" s="6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5.75" customHeight="1">
      <c r="A857" s="1"/>
      <c r="B857" s="1"/>
      <c r="C857" s="1"/>
      <c r="D857" s="1"/>
      <c r="E857" s="1"/>
      <c r="F857" s="2"/>
      <c r="G857" s="2"/>
      <c r="H857" s="2"/>
      <c r="I857" s="1"/>
      <c r="J857" s="1"/>
      <c r="K857" s="1"/>
      <c r="L857" s="168"/>
      <c r="M857" s="168"/>
      <c r="N857" s="168"/>
      <c r="O857" s="168"/>
      <c r="P857" s="5"/>
      <c r="Q857" s="6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5.75" customHeight="1">
      <c r="A858" s="1"/>
      <c r="B858" s="1"/>
      <c r="C858" s="1"/>
      <c r="D858" s="1"/>
      <c r="E858" s="1"/>
      <c r="F858" s="2"/>
      <c r="G858" s="2"/>
      <c r="H858" s="2"/>
      <c r="I858" s="1"/>
      <c r="J858" s="1"/>
      <c r="K858" s="1"/>
      <c r="L858" s="168"/>
      <c r="M858" s="168"/>
      <c r="N858" s="168"/>
      <c r="O858" s="168"/>
      <c r="P858" s="5"/>
      <c r="Q858" s="6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5.75" customHeight="1">
      <c r="A859" s="1"/>
      <c r="B859" s="1"/>
      <c r="C859" s="1"/>
      <c r="D859" s="1"/>
      <c r="E859" s="1"/>
      <c r="F859" s="2"/>
      <c r="G859" s="2"/>
      <c r="H859" s="2"/>
      <c r="I859" s="1"/>
      <c r="J859" s="1"/>
      <c r="K859" s="1"/>
      <c r="L859" s="168"/>
      <c r="M859" s="168"/>
      <c r="N859" s="168"/>
      <c r="O859" s="168"/>
      <c r="P859" s="5"/>
      <c r="Q859" s="6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5.75" customHeight="1">
      <c r="A860" s="1"/>
      <c r="B860" s="1"/>
      <c r="C860" s="1"/>
      <c r="D860" s="1"/>
      <c r="E860" s="1"/>
      <c r="F860" s="2"/>
      <c r="G860" s="2"/>
      <c r="H860" s="2"/>
      <c r="I860" s="1"/>
      <c r="J860" s="1"/>
      <c r="K860" s="1"/>
      <c r="L860" s="168"/>
      <c r="M860" s="168"/>
      <c r="N860" s="168"/>
      <c r="O860" s="168"/>
      <c r="P860" s="5"/>
      <c r="Q860" s="6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5.75" customHeight="1">
      <c r="A861" s="1"/>
      <c r="B861" s="1"/>
      <c r="C861" s="1"/>
      <c r="D861" s="1"/>
      <c r="E861" s="1"/>
      <c r="F861" s="2"/>
      <c r="G861" s="2"/>
      <c r="H861" s="2"/>
      <c r="I861" s="1"/>
      <c r="J861" s="1"/>
      <c r="K861" s="1"/>
      <c r="L861" s="168"/>
      <c r="M861" s="168"/>
      <c r="N861" s="168"/>
      <c r="O861" s="168"/>
      <c r="P861" s="5"/>
      <c r="Q861" s="6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5.75" customHeight="1">
      <c r="A862" s="1"/>
      <c r="B862" s="1"/>
      <c r="C862" s="1"/>
      <c r="D862" s="1"/>
      <c r="E862" s="1"/>
      <c r="F862" s="2"/>
      <c r="G862" s="2"/>
      <c r="H862" s="2"/>
      <c r="I862" s="1"/>
      <c r="J862" s="1"/>
      <c r="K862" s="1"/>
      <c r="L862" s="168"/>
      <c r="M862" s="168"/>
      <c r="N862" s="168"/>
      <c r="O862" s="168"/>
      <c r="P862" s="5"/>
      <c r="Q862" s="6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5.75" customHeight="1">
      <c r="A863" s="1"/>
      <c r="B863" s="1"/>
      <c r="C863" s="1"/>
      <c r="D863" s="1"/>
      <c r="E863" s="1"/>
      <c r="F863" s="2"/>
      <c r="G863" s="2"/>
      <c r="H863" s="2"/>
      <c r="I863" s="1"/>
      <c r="J863" s="1"/>
      <c r="K863" s="1"/>
      <c r="L863" s="168"/>
      <c r="M863" s="168"/>
      <c r="N863" s="168"/>
      <c r="O863" s="168"/>
      <c r="P863" s="5"/>
      <c r="Q863" s="6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5.75" customHeight="1">
      <c r="A864" s="1"/>
      <c r="B864" s="1"/>
      <c r="C864" s="1"/>
      <c r="D864" s="1"/>
      <c r="E864" s="1"/>
      <c r="F864" s="2"/>
      <c r="G864" s="2"/>
      <c r="H864" s="2"/>
      <c r="I864" s="1"/>
      <c r="J864" s="1"/>
      <c r="K864" s="1"/>
      <c r="L864" s="168"/>
      <c r="M864" s="168"/>
      <c r="N864" s="168"/>
      <c r="O864" s="168"/>
      <c r="P864" s="5"/>
      <c r="Q864" s="6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5.75" customHeight="1">
      <c r="A865" s="1"/>
      <c r="B865" s="1"/>
      <c r="C865" s="1"/>
      <c r="D865" s="1"/>
      <c r="E865" s="1"/>
      <c r="F865" s="2"/>
      <c r="G865" s="2"/>
      <c r="H865" s="2"/>
      <c r="I865" s="1"/>
      <c r="J865" s="1"/>
      <c r="K865" s="1"/>
      <c r="L865" s="168"/>
      <c r="M865" s="168"/>
      <c r="N865" s="168"/>
      <c r="O865" s="168"/>
      <c r="P865" s="5"/>
      <c r="Q865" s="6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5.75" customHeight="1">
      <c r="A866" s="1"/>
      <c r="B866" s="1"/>
      <c r="C866" s="1"/>
      <c r="D866" s="1"/>
      <c r="E866" s="1"/>
      <c r="F866" s="2"/>
      <c r="G866" s="2"/>
      <c r="H866" s="2"/>
      <c r="I866" s="1"/>
      <c r="J866" s="1"/>
      <c r="K866" s="1"/>
      <c r="L866" s="168"/>
      <c r="M866" s="168"/>
      <c r="N866" s="168"/>
      <c r="O866" s="168"/>
      <c r="P866" s="5"/>
      <c r="Q866" s="6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5.75" customHeight="1">
      <c r="A867" s="1"/>
      <c r="B867" s="1"/>
      <c r="C867" s="1"/>
      <c r="D867" s="1"/>
      <c r="E867" s="1"/>
      <c r="F867" s="2"/>
      <c r="G867" s="2"/>
      <c r="H867" s="2"/>
      <c r="I867" s="1"/>
      <c r="J867" s="1"/>
      <c r="K867" s="1"/>
      <c r="L867" s="168"/>
      <c r="M867" s="168"/>
      <c r="N867" s="168"/>
      <c r="O867" s="168"/>
      <c r="P867" s="5"/>
      <c r="Q867" s="6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5.75" customHeight="1">
      <c r="A868" s="1"/>
      <c r="B868" s="1"/>
      <c r="C868" s="1"/>
      <c r="D868" s="1"/>
      <c r="E868" s="1"/>
      <c r="F868" s="2"/>
      <c r="G868" s="2"/>
      <c r="H868" s="2"/>
      <c r="I868" s="1"/>
      <c r="J868" s="1"/>
      <c r="K868" s="1"/>
      <c r="L868" s="168"/>
      <c r="M868" s="168"/>
      <c r="N868" s="168"/>
      <c r="O868" s="168"/>
      <c r="P868" s="5"/>
      <c r="Q868" s="6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5.75" customHeight="1">
      <c r="A869" s="1"/>
      <c r="B869" s="1"/>
      <c r="C869" s="1"/>
      <c r="D869" s="1"/>
      <c r="E869" s="1"/>
      <c r="F869" s="2"/>
      <c r="G869" s="2"/>
      <c r="H869" s="2"/>
      <c r="I869" s="1"/>
      <c r="J869" s="1"/>
      <c r="K869" s="1"/>
      <c r="L869" s="168"/>
      <c r="M869" s="168"/>
      <c r="N869" s="168"/>
      <c r="O869" s="168"/>
      <c r="P869" s="5"/>
      <c r="Q869" s="6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5.75" customHeight="1">
      <c r="A870" s="1"/>
      <c r="B870" s="1"/>
      <c r="C870" s="1"/>
      <c r="D870" s="1"/>
      <c r="E870" s="1"/>
      <c r="F870" s="2"/>
      <c r="G870" s="2"/>
      <c r="H870" s="2"/>
      <c r="I870" s="1"/>
      <c r="J870" s="1"/>
      <c r="K870" s="1"/>
      <c r="L870" s="168"/>
      <c r="M870" s="168"/>
      <c r="N870" s="168"/>
      <c r="O870" s="168"/>
      <c r="P870" s="5"/>
      <c r="Q870" s="6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5.75" customHeight="1">
      <c r="A871" s="1"/>
      <c r="B871" s="1"/>
      <c r="C871" s="1"/>
      <c r="D871" s="1"/>
      <c r="E871" s="1"/>
      <c r="F871" s="2"/>
      <c r="G871" s="2"/>
      <c r="H871" s="2"/>
      <c r="I871" s="1"/>
      <c r="J871" s="1"/>
      <c r="K871" s="1"/>
      <c r="L871" s="168"/>
      <c r="M871" s="168"/>
      <c r="N871" s="168"/>
      <c r="O871" s="168"/>
      <c r="P871" s="5"/>
      <c r="Q871" s="6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5.75" customHeight="1">
      <c r="A872" s="1"/>
      <c r="B872" s="1"/>
      <c r="C872" s="1"/>
      <c r="D872" s="1"/>
      <c r="E872" s="1"/>
      <c r="F872" s="2"/>
      <c r="G872" s="2"/>
      <c r="H872" s="2"/>
      <c r="I872" s="1"/>
      <c r="J872" s="1"/>
      <c r="K872" s="1"/>
      <c r="L872" s="168"/>
      <c r="M872" s="168"/>
      <c r="N872" s="168"/>
      <c r="O872" s="168"/>
      <c r="P872" s="5"/>
      <c r="Q872" s="6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5.75" customHeight="1">
      <c r="A873" s="1"/>
      <c r="B873" s="1"/>
      <c r="C873" s="1"/>
      <c r="D873" s="1"/>
      <c r="E873" s="1"/>
      <c r="F873" s="2"/>
      <c r="G873" s="2"/>
      <c r="H873" s="2"/>
      <c r="I873" s="1"/>
      <c r="J873" s="1"/>
      <c r="K873" s="1"/>
      <c r="L873" s="168"/>
      <c r="M873" s="168"/>
      <c r="N873" s="168"/>
      <c r="O873" s="168"/>
      <c r="P873" s="5"/>
      <c r="Q873" s="6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5.75" customHeight="1">
      <c r="A874" s="1"/>
      <c r="B874" s="1"/>
      <c r="C874" s="1"/>
      <c r="D874" s="1"/>
      <c r="E874" s="1"/>
      <c r="F874" s="2"/>
      <c r="G874" s="2"/>
      <c r="H874" s="2"/>
      <c r="I874" s="1"/>
      <c r="J874" s="1"/>
      <c r="K874" s="1"/>
      <c r="L874" s="168"/>
      <c r="M874" s="168"/>
      <c r="N874" s="168"/>
      <c r="O874" s="168"/>
      <c r="P874" s="5"/>
      <c r="Q874" s="6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5.75" customHeight="1">
      <c r="A875" s="1"/>
      <c r="B875" s="1"/>
      <c r="C875" s="1"/>
      <c r="D875" s="1"/>
      <c r="E875" s="1"/>
      <c r="F875" s="2"/>
      <c r="G875" s="2"/>
      <c r="H875" s="2"/>
      <c r="I875" s="1"/>
      <c r="J875" s="1"/>
      <c r="K875" s="1"/>
      <c r="L875" s="168"/>
      <c r="M875" s="168"/>
      <c r="N875" s="168"/>
      <c r="O875" s="168"/>
      <c r="P875" s="5"/>
      <c r="Q875" s="6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5.75" customHeight="1">
      <c r="A876" s="1"/>
      <c r="B876" s="1"/>
      <c r="C876" s="1"/>
      <c r="D876" s="1"/>
      <c r="E876" s="1"/>
      <c r="F876" s="2"/>
      <c r="G876" s="2"/>
      <c r="H876" s="2"/>
      <c r="I876" s="1"/>
      <c r="J876" s="1"/>
      <c r="K876" s="1"/>
      <c r="L876" s="168"/>
      <c r="M876" s="168"/>
      <c r="N876" s="168"/>
      <c r="O876" s="168"/>
      <c r="P876" s="5"/>
      <c r="Q876" s="6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5.75" customHeight="1">
      <c r="A877" s="1"/>
      <c r="B877" s="1"/>
      <c r="C877" s="1"/>
      <c r="D877" s="1"/>
      <c r="E877" s="1"/>
      <c r="F877" s="2"/>
      <c r="G877" s="2"/>
      <c r="H877" s="2"/>
      <c r="I877" s="1"/>
      <c r="J877" s="1"/>
      <c r="K877" s="1"/>
      <c r="L877" s="168"/>
      <c r="M877" s="168"/>
      <c r="N877" s="168"/>
      <c r="O877" s="168"/>
      <c r="P877" s="5"/>
      <c r="Q877" s="6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5.75" customHeight="1">
      <c r="A878" s="1"/>
      <c r="B878" s="1"/>
      <c r="C878" s="1"/>
      <c r="D878" s="1"/>
      <c r="E878" s="1"/>
      <c r="F878" s="2"/>
      <c r="G878" s="2"/>
      <c r="H878" s="2"/>
      <c r="I878" s="1"/>
      <c r="J878" s="1"/>
      <c r="K878" s="1"/>
      <c r="L878" s="168"/>
      <c r="M878" s="168"/>
      <c r="N878" s="168"/>
      <c r="O878" s="168"/>
      <c r="P878" s="5"/>
      <c r="Q878" s="6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5.75" customHeight="1">
      <c r="A879" s="1"/>
      <c r="B879" s="1"/>
      <c r="C879" s="1"/>
      <c r="D879" s="1"/>
      <c r="E879" s="1"/>
      <c r="F879" s="2"/>
      <c r="G879" s="2"/>
      <c r="H879" s="2"/>
      <c r="I879" s="1"/>
      <c r="J879" s="1"/>
      <c r="K879" s="1"/>
      <c r="L879" s="168"/>
      <c r="M879" s="168"/>
      <c r="N879" s="168"/>
      <c r="O879" s="168"/>
      <c r="P879" s="5"/>
      <c r="Q879" s="6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5.75" customHeight="1">
      <c r="A880" s="1"/>
      <c r="B880" s="1"/>
      <c r="C880" s="1"/>
      <c r="D880" s="1"/>
      <c r="E880" s="1"/>
      <c r="F880" s="2"/>
      <c r="G880" s="2"/>
      <c r="H880" s="2"/>
      <c r="I880" s="1"/>
      <c r="J880" s="1"/>
      <c r="K880" s="1"/>
      <c r="L880" s="168"/>
      <c r="M880" s="168"/>
      <c r="N880" s="168"/>
      <c r="O880" s="168"/>
      <c r="P880" s="5"/>
      <c r="Q880" s="6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5.75" customHeight="1">
      <c r="A881" s="1"/>
      <c r="B881" s="1"/>
      <c r="C881" s="1"/>
      <c r="D881" s="1"/>
      <c r="E881" s="1"/>
      <c r="F881" s="2"/>
      <c r="G881" s="2"/>
      <c r="H881" s="2"/>
      <c r="I881" s="1"/>
      <c r="J881" s="1"/>
      <c r="K881" s="1"/>
      <c r="L881" s="168"/>
      <c r="M881" s="168"/>
      <c r="N881" s="168"/>
      <c r="O881" s="168"/>
      <c r="P881" s="5"/>
      <c r="Q881" s="6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5.75" customHeight="1">
      <c r="A882" s="1"/>
      <c r="B882" s="1"/>
      <c r="C882" s="1"/>
      <c r="D882" s="1"/>
      <c r="E882" s="1"/>
      <c r="F882" s="2"/>
      <c r="G882" s="2"/>
      <c r="H882" s="2"/>
      <c r="I882" s="1"/>
      <c r="J882" s="1"/>
      <c r="K882" s="1"/>
      <c r="L882" s="168"/>
      <c r="M882" s="168"/>
      <c r="N882" s="168"/>
      <c r="O882" s="168"/>
      <c r="P882" s="5"/>
      <c r="Q882" s="6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5.75" customHeight="1">
      <c r="A883" s="1"/>
      <c r="B883" s="1"/>
      <c r="C883" s="1"/>
      <c r="D883" s="1"/>
      <c r="E883" s="1"/>
      <c r="F883" s="2"/>
      <c r="G883" s="2"/>
      <c r="H883" s="2"/>
      <c r="I883" s="1"/>
      <c r="J883" s="1"/>
      <c r="K883" s="1"/>
      <c r="L883" s="168"/>
      <c r="M883" s="168"/>
      <c r="N883" s="168"/>
      <c r="O883" s="168"/>
      <c r="P883" s="5"/>
      <c r="Q883" s="6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5.75" customHeight="1">
      <c r="A884" s="1"/>
      <c r="B884" s="1"/>
      <c r="C884" s="1"/>
      <c r="D884" s="1"/>
      <c r="E884" s="1"/>
      <c r="F884" s="2"/>
      <c r="G884" s="2"/>
      <c r="H884" s="2"/>
      <c r="I884" s="1"/>
      <c r="J884" s="1"/>
      <c r="K884" s="1"/>
      <c r="L884" s="168"/>
      <c r="M884" s="168"/>
      <c r="N884" s="168"/>
      <c r="O884" s="168"/>
      <c r="P884" s="5"/>
      <c r="Q884" s="6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5.75" customHeight="1">
      <c r="A885" s="1"/>
      <c r="B885" s="1"/>
      <c r="C885" s="1"/>
      <c r="D885" s="1"/>
      <c r="E885" s="1"/>
      <c r="F885" s="2"/>
      <c r="G885" s="2"/>
      <c r="H885" s="2"/>
      <c r="I885" s="1"/>
      <c r="J885" s="1"/>
      <c r="K885" s="1"/>
      <c r="L885" s="168"/>
      <c r="M885" s="168"/>
      <c r="N885" s="168"/>
      <c r="O885" s="168"/>
      <c r="P885" s="5"/>
      <c r="Q885" s="6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5.75" customHeight="1">
      <c r="A886" s="1"/>
      <c r="B886" s="1"/>
      <c r="C886" s="1"/>
      <c r="D886" s="1"/>
      <c r="E886" s="1"/>
      <c r="F886" s="2"/>
      <c r="G886" s="2"/>
      <c r="H886" s="2"/>
      <c r="I886" s="1"/>
      <c r="J886" s="1"/>
      <c r="K886" s="1"/>
      <c r="L886" s="168"/>
      <c r="M886" s="168"/>
      <c r="N886" s="168"/>
      <c r="O886" s="168"/>
      <c r="P886" s="5"/>
      <c r="Q886" s="6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5.75" customHeight="1">
      <c r="A887" s="1"/>
      <c r="B887" s="1"/>
      <c r="C887" s="1"/>
      <c r="D887" s="1"/>
      <c r="E887" s="1"/>
      <c r="F887" s="2"/>
      <c r="G887" s="2"/>
      <c r="H887" s="2"/>
      <c r="I887" s="1"/>
      <c r="J887" s="1"/>
      <c r="K887" s="1"/>
      <c r="L887" s="168"/>
      <c r="M887" s="168"/>
      <c r="N887" s="168"/>
      <c r="O887" s="168"/>
      <c r="P887" s="5"/>
      <c r="Q887" s="6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5.75" customHeight="1">
      <c r="A888" s="1"/>
      <c r="B888" s="1"/>
      <c r="C888" s="1"/>
      <c r="D888" s="1"/>
      <c r="E888" s="1"/>
      <c r="F888" s="2"/>
      <c r="G888" s="2"/>
      <c r="H888" s="2"/>
      <c r="I888" s="1"/>
      <c r="J888" s="1"/>
      <c r="K888" s="1"/>
      <c r="L888" s="168"/>
      <c r="M888" s="168"/>
      <c r="N888" s="168"/>
      <c r="O888" s="168"/>
      <c r="P888" s="5"/>
      <c r="Q888" s="6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5.75" customHeight="1">
      <c r="A889" s="1"/>
      <c r="B889" s="1"/>
      <c r="C889" s="1"/>
      <c r="D889" s="1"/>
      <c r="E889" s="1"/>
      <c r="F889" s="2"/>
      <c r="G889" s="2"/>
      <c r="H889" s="2"/>
      <c r="I889" s="1"/>
      <c r="J889" s="1"/>
      <c r="K889" s="1"/>
      <c r="L889" s="168"/>
      <c r="M889" s="168"/>
      <c r="N889" s="168"/>
      <c r="O889" s="168"/>
      <c r="P889" s="5"/>
      <c r="Q889" s="6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5.75" customHeight="1">
      <c r="A890" s="1"/>
      <c r="B890" s="1"/>
      <c r="C890" s="1"/>
      <c r="D890" s="1"/>
      <c r="E890" s="1"/>
      <c r="F890" s="2"/>
      <c r="G890" s="2"/>
      <c r="H890" s="2"/>
      <c r="I890" s="1"/>
      <c r="J890" s="1"/>
      <c r="K890" s="1"/>
      <c r="L890" s="168"/>
      <c r="M890" s="168"/>
      <c r="N890" s="168"/>
      <c r="O890" s="168"/>
      <c r="P890" s="5"/>
      <c r="Q890" s="6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5.75" customHeight="1">
      <c r="A891" s="1"/>
      <c r="B891" s="1"/>
      <c r="C891" s="1"/>
      <c r="D891" s="1"/>
      <c r="E891" s="1"/>
      <c r="F891" s="2"/>
      <c r="G891" s="2"/>
      <c r="H891" s="2"/>
      <c r="I891" s="1"/>
      <c r="J891" s="1"/>
      <c r="K891" s="1"/>
      <c r="L891" s="168"/>
      <c r="M891" s="168"/>
      <c r="N891" s="168"/>
      <c r="O891" s="168"/>
      <c r="P891" s="5"/>
      <c r="Q891" s="6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5.75" customHeight="1">
      <c r="A892" s="1"/>
      <c r="B892" s="1"/>
      <c r="C892" s="1"/>
      <c r="D892" s="1"/>
      <c r="E892" s="1"/>
      <c r="F892" s="2"/>
      <c r="G892" s="2"/>
      <c r="H892" s="2"/>
      <c r="I892" s="1"/>
      <c r="J892" s="1"/>
      <c r="K892" s="1"/>
      <c r="L892" s="168"/>
      <c r="M892" s="168"/>
      <c r="N892" s="168"/>
      <c r="O892" s="168"/>
      <c r="P892" s="5"/>
      <c r="Q892" s="6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5.75" customHeight="1">
      <c r="A893" s="1"/>
      <c r="B893" s="1"/>
      <c r="C893" s="1"/>
      <c r="D893" s="1"/>
      <c r="E893" s="1"/>
      <c r="F893" s="2"/>
      <c r="G893" s="2"/>
      <c r="H893" s="2"/>
      <c r="I893" s="1"/>
      <c r="J893" s="1"/>
      <c r="K893" s="1"/>
      <c r="L893" s="168"/>
      <c r="M893" s="168"/>
      <c r="N893" s="168"/>
      <c r="O893" s="168"/>
      <c r="P893" s="5"/>
      <c r="Q893" s="6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5.75" customHeight="1">
      <c r="A894" s="1"/>
      <c r="B894" s="1"/>
      <c r="C894" s="1"/>
      <c r="D894" s="1"/>
      <c r="E894" s="1"/>
      <c r="F894" s="2"/>
      <c r="G894" s="2"/>
      <c r="H894" s="2"/>
      <c r="I894" s="1"/>
      <c r="J894" s="1"/>
      <c r="K894" s="1"/>
      <c r="L894" s="168"/>
      <c r="M894" s="168"/>
      <c r="N894" s="168"/>
      <c r="O894" s="168"/>
      <c r="P894" s="5"/>
      <c r="Q894" s="6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5.75" customHeight="1">
      <c r="A895" s="1"/>
      <c r="B895" s="1"/>
      <c r="C895" s="1"/>
      <c r="D895" s="1"/>
      <c r="E895" s="1"/>
      <c r="F895" s="2"/>
      <c r="G895" s="2"/>
      <c r="H895" s="2"/>
      <c r="I895" s="1"/>
      <c r="J895" s="1"/>
      <c r="K895" s="1"/>
      <c r="L895" s="168"/>
      <c r="M895" s="168"/>
      <c r="N895" s="168"/>
      <c r="O895" s="168"/>
      <c r="P895" s="5"/>
      <c r="Q895" s="6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5.75" customHeight="1">
      <c r="A896" s="1"/>
      <c r="B896" s="1"/>
      <c r="C896" s="1"/>
      <c r="D896" s="1"/>
      <c r="E896" s="1"/>
      <c r="F896" s="2"/>
      <c r="G896" s="2"/>
      <c r="H896" s="2"/>
      <c r="I896" s="1"/>
      <c r="J896" s="1"/>
      <c r="K896" s="1"/>
      <c r="L896" s="168"/>
      <c r="M896" s="168"/>
      <c r="N896" s="168"/>
      <c r="O896" s="168"/>
      <c r="P896" s="5"/>
      <c r="Q896" s="6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5.75" customHeight="1">
      <c r="A897" s="1"/>
      <c r="B897" s="1"/>
      <c r="C897" s="1"/>
      <c r="D897" s="1"/>
      <c r="E897" s="1"/>
      <c r="F897" s="2"/>
      <c r="G897" s="2"/>
      <c r="H897" s="2"/>
      <c r="I897" s="1"/>
      <c r="J897" s="1"/>
      <c r="K897" s="1"/>
      <c r="L897" s="168"/>
      <c r="M897" s="168"/>
      <c r="N897" s="168"/>
      <c r="O897" s="168"/>
      <c r="P897" s="5"/>
      <c r="Q897" s="6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5.75" customHeight="1">
      <c r="A898" s="1"/>
      <c r="B898" s="1"/>
      <c r="C898" s="1"/>
      <c r="D898" s="1"/>
      <c r="E898" s="1"/>
      <c r="F898" s="2"/>
      <c r="G898" s="2"/>
      <c r="H898" s="2"/>
      <c r="I898" s="1"/>
      <c r="J898" s="1"/>
      <c r="K898" s="1"/>
      <c r="L898" s="168"/>
      <c r="M898" s="168"/>
      <c r="N898" s="168"/>
      <c r="O898" s="168"/>
      <c r="P898" s="5"/>
      <c r="Q898" s="6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5.75" customHeight="1">
      <c r="A899" s="1"/>
      <c r="B899" s="1"/>
      <c r="C899" s="1"/>
      <c r="D899" s="1"/>
      <c r="E899" s="1"/>
      <c r="F899" s="2"/>
      <c r="G899" s="2"/>
      <c r="H899" s="2"/>
      <c r="I899" s="1"/>
      <c r="J899" s="1"/>
      <c r="K899" s="1"/>
      <c r="L899" s="168"/>
      <c r="M899" s="168"/>
      <c r="N899" s="168"/>
      <c r="O899" s="168"/>
      <c r="P899" s="5"/>
      <c r="Q899" s="6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5.75" customHeight="1">
      <c r="A900" s="1"/>
      <c r="B900" s="1"/>
      <c r="C900" s="1"/>
      <c r="D900" s="1"/>
      <c r="E900" s="1"/>
      <c r="F900" s="2"/>
      <c r="G900" s="2"/>
      <c r="H900" s="2"/>
      <c r="I900" s="1"/>
      <c r="J900" s="1"/>
      <c r="K900" s="1"/>
      <c r="L900" s="168"/>
      <c r="M900" s="168"/>
      <c r="N900" s="168"/>
      <c r="O900" s="168"/>
      <c r="P900" s="5"/>
      <c r="Q900" s="6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5.75" customHeight="1">
      <c r="A901" s="1"/>
      <c r="B901" s="1"/>
      <c r="C901" s="1"/>
      <c r="D901" s="1"/>
      <c r="E901" s="1"/>
      <c r="F901" s="2"/>
      <c r="G901" s="2"/>
      <c r="H901" s="2"/>
      <c r="I901" s="1"/>
      <c r="J901" s="1"/>
      <c r="K901" s="1"/>
      <c r="L901" s="168"/>
      <c r="M901" s="168"/>
      <c r="N901" s="168"/>
      <c r="O901" s="168"/>
      <c r="P901" s="5"/>
      <c r="Q901" s="6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5.75" customHeight="1">
      <c r="A902" s="1"/>
      <c r="B902" s="1"/>
      <c r="C902" s="1"/>
      <c r="D902" s="1"/>
      <c r="E902" s="1"/>
      <c r="F902" s="2"/>
      <c r="G902" s="2"/>
      <c r="H902" s="2"/>
      <c r="I902" s="1"/>
      <c r="J902" s="1"/>
      <c r="K902" s="1"/>
      <c r="L902" s="168"/>
      <c r="M902" s="168"/>
      <c r="N902" s="168"/>
      <c r="O902" s="168"/>
      <c r="P902" s="5"/>
      <c r="Q902" s="6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5.75" customHeight="1">
      <c r="A903" s="1"/>
      <c r="B903" s="1"/>
      <c r="C903" s="1"/>
      <c r="D903" s="1"/>
      <c r="E903" s="1"/>
      <c r="F903" s="2"/>
      <c r="G903" s="2"/>
      <c r="H903" s="2"/>
      <c r="I903" s="1"/>
      <c r="J903" s="1"/>
      <c r="K903" s="1"/>
      <c r="L903" s="168"/>
      <c r="M903" s="168"/>
      <c r="N903" s="168"/>
      <c r="O903" s="168"/>
      <c r="P903" s="5"/>
      <c r="Q903" s="6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5.75" customHeight="1">
      <c r="A904" s="1"/>
      <c r="B904" s="1"/>
      <c r="C904" s="1"/>
      <c r="D904" s="1"/>
      <c r="E904" s="1"/>
      <c r="F904" s="2"/>
      <c r="G904" s="2"/>
      <c r="H904" s="2"/>
      <c r="I904" s="1"/>
      <c r="J904" s="1"/>
      <c r="K904" s="1"/>
      <c r="L904" s="168"/>
      <c r="M904" s="168"/>
      <c r="N904" s="168"/>
      <c r="O904" s="168"/>
      <c r="P904" s="5"/>
      <c r="Q904" s="6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5.75" customHeight="1">
      <c r="A905" s="1"/>
      <c r="B905" s="1"/>
      <c r="C905" s="1"/>
      <c r="D905" s="1"/>
      <c r="E905" s="1"/>
      <c r="F905" s="2"/>
      <c r="G905" s="2"/>
      <c r="H905" s="2"/>
      <c r="I905" s="1"/>
      <c r="J905" s="1"/>
      <c r="K905" s="1"/>
      <c r="L905" s="168"/>
      <c r="M905" s="168"/>
      <c r="N905" s="168"/>
      <c r="O905" s="168"/>
      <c r="P905" s="5"/>
      <c r="Q905" s="6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5.75" customHeight="1">
      <c r="A906" s="1"/>
      <c r="B906" s="1"/>
      <c r="C906" s="1"/>
      <c r="D906" s="1"/>
      <c r="E906" s="1"/>
      <c r="F906" s="2"/>
      <c r="G906" s="2"/>
      <c r="H906" s="2"/>
      <c r="I906" s="1"/>
      <c r="J906" s="1"/>
      <c r="K906" s="1"/>
      <c r="L906" s="168"/>
      <c r="M906" s="168"/>
      <c r="N906" s="168"/>
      <c r="O906" s="168"/>
      <c r="P906" s="5"/>
      <c r="Q906" s="6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5.75" customHeight="1">
      <c r="A907" s="1"/>
      <c r="B907" s="1"/>
      <c r="C907" s="1"/>
      <c r="D907" s="1"/>
      <c r="E907" s="1"/>
      <c r="F907" s="2"/>
      <c r="G907" s="2"/>
      <c r="H907" s="2"/>
      <c r="I907" s="1"/>
      <c r="J907" s="1"/>
      <c r="K907" s="1"/>
      <c r="L907" s="168"/>
      <c r="M907" s="168"/>
      <c r="N907" s="168"/>
      <c r="O907" s="168"/>
      <c r="P907" s="5"/>
      <c r="Q907" s="6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5.75" customHeight="1">
      <c r="A908" s="1"/>
      <c r="B908" s="1"/>
      <c r="C908" s="1"/>
      <c r="D908" s="1"/>
      <c r="E908" s="1"/>
      <c r="F908" s="2"/>
      <c r="G908" s="2"/>
      <c r="H908" s="2"/>
      <c r="I908" s="1"/>
      <c r="J908" s="1"/>
      <c r="K908" s="1"/>
      <c r="L908" s="168"/>
      <c r="M908" s="168"/>
      <c r="N908" s="168"/>
      <c r="O908" s="168"/>
      <c r="P908" s="5"/>
      <c r="Q908" s="6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5.75" customHeight="1">
      <c r="A909" s="1"/>
      <c r="B909" s="1"/>
      <c r="C909" s="1"/>
      <c r="D909" s="1"/>
      <c r="E909" s="1"/>
      <c r="F909" s="2"/>
      <c r="G909" s="2"/>
      <c r="H909" s="2"/>
      <c r="I909" s="1"/>
      <c r="J909" s="1"/>
      <c r="K909" s="1"/>
      <c r="L909" s="168"/>
      <c r="M909" s="168"/>
      <c r="N909" s="168"/>
      <c r="O909" s="168"/>
      <c r="P909" s="5"/>
      <c r="Q909" s="6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5.75" customHeight="1">
      <c r="A910" s="1"/>
      <c r="B910" s="1"/>
      <c r="C910" s="1"/>
      <c r="D910" s="1"/>
      <c r="E910" s="1"/>
      <c r="F910" s="2"/>
      <c r="G910" s="2"/>
      <c r="H910" s="2"/>
      <c r="I910" s="1"/>
      <c r="J910" s="1"/>
      <c r="K910" s="1"/>
      <c r="L910" s="168"/>
      <c r="M910" s="168"/>
      <c r="N910" s="168"/>
      <c r="O910" s="168"/>
      <c r="P910" s="5"/>
      <c r="Q910" s="6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5.75" customHeight="1">
      <c r="A911" s="1"/>
      <c r="B911" s="1"/>
      <c r="C911" s="1"/>
      <c r="D911" s="1"/>
      <c r="E911" s="1"/>
      <c r="F911" s="2"/>
      <c r="G911" s="2"/>
      <c r="H911" s="2"/>
      <c r="I911" s="1"/>
      <c r="J911" s="1"/>
      <c r="K911" s="1"/>
      <c r="L911" s="168"/>
      <c r="M911" s="168"/>
      <c r="N911" s="168"/>
      <c r="O911" s="168"/>
      <c r="P911" s="5"/>
      <c r="Q911" s="6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5.75" customHeight="1">
      <c r="A912" s="1"/>
      <c r="B912" s="1"/>
      <c r="C912" s="1"/>
      <c r="D912" s="1"/>
      <c r="E912" s="1"/>
      <c r="F912" s="2"/>
      <c r="G912" s="2"/>
      <c r="H912" s="2"/>
      <c r="I912" s="1"/>
      <c r="J912" s="1"/>
      <c r="K912" s="1"/>
      <c r="L912" s="168"/>
      <c r="M912" s="168"/>
      <c r="N912" s="168"/>
      <c r="O912" s="168"/>
      <c r="P912" s="5"/>
      <c r="Q912" s="6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5.75" customHeight="1">
      <c r="A913" s="1"/>
      <c r="B913" s="1"/>
      <c r="C913" s="1"/>
      <c r="D913" s="1"/>
      <c r="E913" s="1"/>
      <c r="F913" s="2"/>
      <c r="G913" s="2"/>
      <c r="H913" s="2"/>
      <c r="I913" s="1"/>
      <c r="J913" s="1"/>
      <c r="K913" s="1"/>
      <c r="L913" s="168"/>
      <c r="M913" s="168"/>
      <c r="N913" s="168"/>
      <c r="O913" s="168"/>
      <c r="P913" s="5"/>
      <c r="Q913" s="6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5.75" customHeight="1">
      <c r="A914" s="1"/>
      <c r="B914" s="1"/>
      <c r="C914" s="1"/>
      <c r="D914" s="1"/>
      <c r="E914" s="1"/>
      <c r="F914" s="2"/>
      <c r="G914" s="2"/>
      <c r="H914" s="2"/>
      <c r="I914" s="1"/>
      <c r="J914" s="1"/>
      <c r="K914" s="1"/>
      <c r="L914" s="168"/>
      <c r="M914" s="168"/>
      <c r="N914" s="168"/>
      <c r="O914" s="168"/>
      <c r="P914" s="5"/>
      <c r="Q914" s="6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5.75" customHeight="1">
      <c r="A915" s="1"/>
      <c r="B915" s="1"/>
      <c r="C915" s="1"/>
      <c r="D915" s="1"/>
      <c r="E915" s="1"/>
      <c r="F915" s="2"/>
      <c r="G915" s="2"/>
      <c r="H915" s="2"/>
      <c r="I915" s="1"/>
      <c r="J915" s="1"/>
      <c r="K915" s="1"/>
      <c r="L915" s="168"/>
      <c r="M915" s="168"/>
      <c r="N915" s="168"/>
      <c r="O915" s="168"/>
      <c r="P915" s="5"/>
      <c r="Q915" s="6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5.75" customHeight="1">
      <c r="A916" s="1"/>
      <c r="B916" s="1"/>
      <c r="C916" s="1"/>
      <c r="D916" s="1"/>
      <c r="E916" s="1"/>
      <c r="F916" s="2"/>
      <c r="G916" s="2"/>
      <c r="H916" s="2"/>
      <c r="I916" s="1"/>
      <c r="J916" s="1"/>
      <c r="K916" s="1"/>
      <c r="L916" s="168"/>
      <c r="M916" s="168"/>
      <c r="N916" s="168"/>
      <c r="O916" s="168"/>
      <c r="P916" s="5"/>
      <c r="Q916" s="6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5.75" customHeight="1">
      <c r="A917" s="1"/>
      <c r="B917" s="1"/>
      <c r="C917" s="1"/>
      <c r="D917" s="1"/>
      <c r="E917" s="1"/>
      <c r="F917" s="2"/>
      <c r="G917" s="2"/>
      <c r="H917" s="2"/>
      <c r="I917" s="1"/>
      <c r="J917" s="1"/>
      <c r="K917" s="1"/>
      <c r="L917" s="168"/>
      <c r="M917" s="168"/>
      <c r="N917" s="168"/>
      <c r="O917" s="168"/>
      <c r="P917" s="5"/>
      <c r="Q917" s="6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5.75" customHeight="1">
      <c r="A918" s="1"/>
      <c r="B918" s="1"/>
      <c r="C918" s="1"/>
      <c r="D918" s="1"/>
      <c r="E918" s="1"/>
      <c r="F918" s="2"/>
      <c r="G918" s="2"/>
      <c r="H918" s="2"/>
      <c r="I918" s="1"/>
      <c r="J918" s="1"/>
      <c r="K918" s="1"/>
      <c r="L918" s="168"/>
      <c r="M918" s="168"/>
      <c r="N918" s="168"/>
      <c r="O918" s="168"/>
      <c r="P918" s="5"/>
      <c r="Q918" s="6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5.75" customHeight="1">
      <c r="A919" s="1"/>
      <c r="B919" s="1"/>
      <c r="C919" s="1"/>
      <c r="D919" s="1"/>
      <c r="E919" s="1"/>
      <c r="F919" s="2"/>
      <c r="G919" s="2"/>
      <c r="H919" s="2"/>
      <c r="I919" s="1"/>
      <c r="J919" s="1"/>
      <c r="K919" s="1"/>
      <c r="L919" s="168"/>
      <c r="M919" s="168"/>
      <c r="N919" s="168"/>
      <c r="O919" s="168"/>
      <c r="P919" s="5"/>
      <c r="Q919" s="6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5.75" customHeight="1">
      <c r="A920" s="1"/>
      <c r="B920" s="1"/>
      <c r="C920" s="1"/>
      <c r="D920" s="1"/>
      <c r="E920" s="1"/>
      <c r="F920" s="2"/>
      <c r="G920" s="2"/>
      <c r="H920" s="2"/>
      <c r="I920" s="1"/>
      <c r="J920" s="1"/>
      <c r="K920" s="1"/>
      <c r="L920" s="168"/>
      <c r="M920" s="168"/>
      <c r="N920" s="168"/>
      <c r="O920" s="168"/>
      <c r="P920" s="5"/>
      <c r="Q920" s="6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5.75" customHeight="1">
      <c r="A921" s="1"/>
      <c r="B921" s="1"/>
      <c r="C921" s="1"/>
      <c r="D921" s="1"/>
      <c r="E921" s="1"/>
      <c r="F921" s="2"/>
      <c r="G921" s="2"/>
      <c r="H921" s="2"/>
      <c r="I921" s="1"/>
      <c r="J921" s="1"/>
      <c r="K921" s="1"/>
      <c r="L921" s="168"/>
      <c r="M921" s="168"/>
      <c r="N921" s="168"/>
      <c r="O921" s="168"/>
      <c r="P921" s="5"/>
      <c r="Q921" s="6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5.75" customHeight="1">
      <c r="A922" s="1"/>
      <c r="B922" s="1"/>
      <c r="C922" s="1"/>
      <c r="D922" s="1"/>
      <c r="E922" s="1"/>
      <c r="F922" s="2"/>
      <c r="G922" s="2"/>
      <c r="H922" s="2"/>
      <c r="I922" s="1"/>
      <c r="J922" s="1"/>
      <c r="K922" s="1"/>
      <c r="L922" s="168"/>
      <c r="M922" s="168"/>
      <c r="N922" s="168"/>
      <c r="O922" s="168"/>
      <c r="P922" s="5"/>
      <c r="Q922" s="6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5.75" customHeight="1">
      <c r="A923" s="1"/>
      <c r="B923" s="1"/>
      <c r="C923" s="1"/>
      <c r="D923" s="1"/>
      <c r="E923" s="1"/>
      <c r="F923" s="2"/>
      <c r="G923" s="2"/>
      <c r="H923" s="2"/>
      <c r="I923" s="1"/>
      <c r="J923" s="1"/>
      <c r="K923" s="1"/>
      <c r="L923" s="168"/>
      <c r="M923" s="168"/>
      <c r="N923" s="168"/>
      <c r="O923" s="168"/>
      <c r="P923" s="5"/>
      <c r="Q923" s="6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5.75" customHeight="1">
      <c r="A924" s="1"/>
      <c r="B924" s="1"/>
      <c r="C924" s="1"/>
      <c r="D924" s="1"/>
      <c r="E924" s="1"/>
      <c r="F924" s="2"/>
      <c r="G924" s="2"/>
      <c r="H924" s="2"/>
      <c r="I924" s="1"/>
      <c r="J924" s="1"/>
      <c r="K924" s="1"/>
      <c r="L924" s="168"/>
      <c r="M924" s="168"/>
      <c r="N924" s="168"/>
      <c r="O924" s="168"/>
      <c r="P924" s="5"/>
      <c r="Q924" s="6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5.75" customHeight="1">
      <c r="A925" s="1"/>
      <c r="B925" s="1"/>
      <c r="C925" s="1"/>
      <c r="D925" s="1"/>
      <c r="E925" s="1"/>
      <c r="F925" s="2"/>
      <c r="G925" s="2"/>
      <c r="H925" s="2"/>
      <c r="I925" s="1"/>
      <c r="J925" s="1"/>
      <c r="K925" s="1"/>
      <c r="L925" s="168"/>
      <c r="M925" s="168"/>
      <c r="N925" s="168"/>
      <c r="O925" s="168"/>
      <c r="P925" s="5"/>
      <c r="Q925" s="6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5.75" customHeight="1">
      <c r="A926" s="1"/>
      <c r="B926" s="1"/>
      <c r="C926" s="1"/>
      <c r="D926" s="1"/>
      <c r="E926" s="1"/>
      <c r="F926" s="2"/>
      <c r="G926" s="2"/>
      <c r="H926" s="2"/>
      <c r="I926" s="1"/>
      <c r="J926" s="1"/>
      <c r="K926" s="1"/>
      <c r="L926" s="168"/>
      <c r="M926" s="168"/>
      <c r="N926" s="168"/>
      <c r="O926" s="168"/>
      <c r="P926" s="5"/>
      <c r="Q926" s="6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5.75" customHeight="1">
      <c r="A927" s="1"/>
      <c r="B927" s="1"/>
      <c r="C927" s="1"/>
      <c r="D927" s="1"/>
      <c r="E927" s="1"/>
      <c r="F927" s="2"/>
      <c r="G927" s="2"/>
      <c r="H927" s="2"/>
      <c r="I927" s="1"/>
      <c r="J927" s="1"/>
      <c r="K927" s="1"/>
      <c r="L927" s="168"/>
      <c r="M927" s="168"/>
      <c r="N927" s="168"/>
      <c r="O927" s="168"/>
      <c r="P927" s="5"/>
      <c r="Q927" s="6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5.75" customHeight="1">
      <c r="A928" s="1"/>
      <c r="B928" s="1"/>
      <c r="C928" s="1"/>
      <c r="D928" s="1"/>
      <c r="E928" s="1"/>
      <c r="F928" s="2"/>
      <c r="G928" s="2"/>
      <c r="H928" s="2"/>
      <c r="I928" s="1"/>
      <c r="J928" s="1"/>
      <c r="K928" s="1"/>
      <c r="L928" s="168"/>
      <c r="M928" s="168"/>
      <c r="N928" s="168"/>
      <c r="O928" s="168"/>
      <c r="P928" s="5"/>
      <c r="Q928" s="6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5.75" customHeight="1">
      <c r="A929" s="1"/>
      <c r="B929" s="1"/>
      <c r="C929" s="1"/>
      <c r="D929" s="1"/>
      <c r="E929" s="1"/>
      <c r="F929" s="2"/>
      <c r="G929" s="2"/>
      <c r="H929" s="2"/>
      <c r="I929" s="1"/>
      <c r="J929" s="1"/>
      <c r="K929" s="1"/>
      <c r="L929" s="168"/>
      <c r="M929" s="168"/>
      <c r="N929" s="168"/>
      <c r="O929" s="168"/>
      <c r="P929" s="5"/>
      <c r="Q929" s="6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5.75" customHeight="1">
      <c r="A930" s="1"/>
      <c r="B930" s="1"/>
      <c r="C930" s="1"/>
      <c r="D930" s="1"/>
      <c r="E930" s="1"/>
      <c r="F930" s="2"/>
      <c r="G930" s="2"/>
      <c r="H930" s="2"/>
      <c r="I930" s="1"/>
      <c r="J930" s="1"/>
      <c r="K930" s="1"/>
      <c r="L930" s="168"/>
      <c r="M930" s="168"/>
      <c r="N930" s="168"/>
      <c r="O930" s="168"/>
      <c r="P930" s="5"/>
      <c r="Q930" s="6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5.75" customHeight="1">
      <c r="A931" s="1"/>
      <c r="B931" s="1"/>
      <c r="C931" s="1"/>
      <c r="D931" s="1"/>
      <c r="E931" s="1"/>
      <c r="F931" s="2"/>
      <c r="G931" s="2"/>
      <c r="H931" s="2"/>
      <c r="I931" s="1"/>
      <c r="J931" s="1"/>
      <c r="K931" s="1"/>
      <c r="L931" s="168"/>
      <c r="M931" s="168"/>
      <c r="N931" s="168"/>
      <c r="O931" s="168"/>
      <c r="P931" s="5"/>
      <c r="Q931" s="6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5.75" customHeight="1">
      <c r="A932" s="1"/>
      <c r="B932" s="1"/>
      <c r="C932" s="1"/>
      <c r="D932" s="1"/>
      <c r="E932" s="1"/>
      <c r="F932" s="2"/>
      <c r="G932" s="2"/>
      <c r="H932" s="2"/>
      <c r="I932" s="1"/>
      <c r="J932" s="1"/>
      <c r="K932" s="1"/>
      <c r="L932" s="168"/>
      <c r="M932" s="168"/>
      <c r="N932" s="168"/>
      <c r="O932" s="168"/>
      <c r="P932" s="5"/>
      <c r="Q932" s="6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5.75" customHeight="1">
      <c r="A933" s="1"/>
      <c r="B933" s="1"/>
      <c r="C933" s="1"/>
      <c r="D933" s="1"/>
      <c r="E933" s="1"/>
      <c r="F933" s="2"/>
      <c r="G933" s="2"/>
      <c r="H933" s="2"/>
      <c r="I933" s="1"/>
      <c r="J933" s="1"/>
      <c r="K933" s="1"/>
      <c r="L933" s="168"/>
      <c r="M933" s="168"/>
      <c r="N933" s="168"/>
      <c r="O933" s="168"/>
      <c r="P933" s="5"/>
      <c r="Q933" s="6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5.75" customHeight="1">
      <c r="A934" s="1"/>
      <c r="B934" s="1"/>
      <c r="C934" s="1"/>
      <c r="D934" s="1"/>
      <c r="E934" s="1"/>
      <c r="F934" s="2"/>
      <c r="G934" s="2"/>
      <c r="H934" s="2"/>
      <c r="I934" s="1"/>
      <c r="J934" s="1"/>
      <c r="K934" s="1"/>
      <c r="L934" s="168"/>
      <c r="M934" s="168"/>
      <c r="N934" s="168"/>
      <c r="O934" s="168"/>
      <c r="P934" s="5"/>
      <c r="Q934" s="6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5.75" customHeight="1">
      <c r="A935" s="1"/>
      <c r="B935" s="1"/>
      <c r="C935" s="1"/>
      <c r="D935" s="1"/>
      <c r="E935" s="1"/>
      <c r="F935" s="2"/>
      <c r="G935" s="2"/>
      <c r="H935" s="2"/>
      <c r="I935" s="1"/>
      <c r="J935" s="1"/>
      <c r="K935" s="1"/>
      <c r="L935" s="168"/>
      <c r="M935" s="168"/>
      <c r="N935" s="168"/>
      <c r="O935" s="168"/>
      <c r="P935" s="5"/>
      <c r="Q935" s="6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5.75" customHeight="1">
      <c r="A936" s="1"/>
      <c r="B936" s="1"/>
      <c r="C936" s="1"/>
      <c r="D936" s="1"/>
      <c r="E936" s="1"/>
      <c r="F936" s="2"/>
      <c r="G936" s="2"/>
      <c r="H936" s="2"/>
      <c r="I936" s="1"/>
      <c r="J936" s="1"/>
      <c r="K936" s="1"/>
      <c r="L936" s="168"/>
      <c r="M936" s="168"/>
      <c r="N936" s="168"/>
      <c r="O936" s="168"/>
      <c r="P936" s="5"/>
      <c r="Q936" s="6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5.75" customHeight="1">
      <c r="A937" s="1"/>
      <c r="B937" s="1"/>
      <c r="C937" s="1"/>
      <c r="D937" s="1"/>
      <c r="E937" s="1"/>
      <c r="F937" s="2"/>
      <c r="G937" s="2"/>
      <c r="H937" s="2"/>
      <c r="I937" s="1"/>
      <c r="J937" s="1"/>
      <c r="K937" s="1"/>
      <c r="L937" s="168"/>
      <c r="M937" s="168"/>
      <c r="N937" s="168"/>
      <c r="O937" s="168"/>
      <c r="P937" s="5"/>
      <c r="Q937" s="6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5.75" customHeight="1">
      <c r="A938" s="1"/>
      <c r="B938" s="1"/>
      <c r="C938" s="1"/>
      <c r="D938" s="1"/>
      <c r="E938" s="1"/>
      <c r="F938" s="2"/>
      <c r="G938" s="2"/>
      <c r="H938" s="2"/>
      <c r="I938" s="1"/>
      <c r="J938" s="1"/>
      <c r="K938" s="1"/>
      <c r="L938" s="168"/>
      <c r="M938" s="168"/>
      <c r="N938" s="168"/>
      <c r="O938" s="168"/>
      <c r="P938" s="5"/>
      <c r="Q938" s="6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5.75" customHeight="1">
      <c r="A939" s="1"/>
      <c r="B939" s="1"/>
      <c r="C939" s="1"/>
      <c r="D939" s="1"/>
      <c r="E939" s="1"/>
      <c r="F939" s="2"/>
      <c r="G939" s="2"/>
      <c r="H939" s="2"/>
      <c r="I939" s="1"/>
      <c r="J939" s="1"/>
      <c r="K939" s="1"/>
      <c r="L939" s="168"/>
      <c r="M939" s="168"/>
      <c r="N939" s="168"/>
      <c r="O939" s="168"/>
      <c r="P939" s="5"/>
      <c r="Q939" s="6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5.75" customHeight="1">
      <c r="A940" s="1"/>
      <c r="B940" s="1"/>
      <c r="C940" s="1"/>
      <c r="D940" s="1"/>
      <c r="E940" s="1"/>
      <c r="F940" s="2"/>
      <c r="G940" s="2"/>
      <c r="H940" s="2"/>
      <c r="I940" s="1"/>
      <c r="J940" s="1"/>
      <c r="K940" s="1"/>
      <c r="L940" s="168"/>
      <c r="M940" s="168"/>
      <c r="N940" s="168"/>
      <c r="O940" s="168"/>
      <c r="P940" s="5"/>
      <c r="Q940" s="6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5.75" customHeight="1">
      <c r="A941" s="1"/>
      <c r="B941" s="1"/>
      <c r="C941" s="1"/>
      <c r="D941" s="1"/>
      <c r="E941" s="1"/>
      <c r="F941" s="2"/>
      <c r="G941" s="2"/>
      <c r="H941" s="2"/>
      <c r="I941" s="1"/>
      <c r="J941" s="1"/>
      <c r="K941" s="1"/>
      <c r="L941" s="168"/>
      <c r="M941" s="168"/>
      <c r="N941" s="168"/>
      <c r="O941" s="168"/>
      <c r="P941" s="5"/>
      <c r="Q941" s="6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5.75" customHeight="1">
      <c r="A942" s="1"/>
      <c r="B942" s="1"/>
      <c r="C942" s="1"/>
      <c r="D942" s="1"/>
      <c r="E942" s="1"/>
      <c r="F942" s="2"/>
      <c r="G942" s="2"/>
      <c r="H942" s="2"/>
      <c r="I942" s="1"/>
      <c r="J942" s="1"/>
      <c r="K942" s="1"/>
      <c r="L942" s="168"/>
      <c r="M942" s="168"/>
      <c r="N942" s="168"/>
      <c r="O942" s="168"/>
      <c r="P942" s="5"/>
      <c r="Q942" s="6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5.75" customHeight="1">
      <c r="A943" s="1"/>
      <c r="B943" s="1"/>
      <c r="C943" s="1"/>
      <c r="D943" s="1"/>
      <c r="E943" s="1"/>
      <c r="F943" s="2"/>
      <c r="G943" s="2"/>
      <c r="H943" s="2"/>
      <c r="I943" s="1"/>
      <c r="J943" s="1"/>
      <c r="K943" s="1"/>
      <c r="L943" s="168"/>
      <c r="M943" s="168"/>
      <c r="N943" s="168"/>
      <c r="O943" s="168"/>
      <c r="P943" s="5"/>
      <c r="Q943" s="6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5.75" customHeight="1">
      <c r="A944" s="1"/>
      <c r="B944" s="1"/>
      <c r="C944" s="1"/>
      <c r="D944" s="1"/>
      <c r="E944" s="1"/>
      <c r="F944" s="2"/>
      <c r="G944" s="2"/>
      <c r="H944" s="2"/>
      <c r="I944" s="1"/>
      <c r="J944" s="1"/>
      <c r="K944" s="1"/>
      <c r="L944" s="168"/>
      <c r="M944" s="168"/>
      <c r="N944" s="168"/>
      <c r="O944" s="168"/>
      <c r="P944" s="5"/>
      <c r="Q944" s="6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5.75" customHeight="1">
      <c r="A945" s="1"/>
      <c r="B945" s="1"/>
      <c r="C945" s="1"/>
      <c r="D945" s="1"/>
      <c r="E945" s="1"/>
      <c r="F945" s="2"/>
      <c r="G945" s="2"/>
      <c r="H945" s="2"/>
      <c r="I945" s="1"/>
      <c r="J945" s="1"/>
      <c r="K945" s="1"/>
      <c r="L945" s="168"/>
      <c r="M945" s="168"/>
      <c r="N945" s="168"/>
      <c r="O945" s="168"/>
      <c r="P945" s="5"/>
      <c r="Q945" s="6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5.75" customHeight="1">
      <c r="A946" s="1"/>
      <c r="B946" s="1"/>
      <c r="C946" s="1"/>
      <c r="D946" s="1"/>
      <c r="E946" s="1"/>
      <c r="F946" s="2"/>
      <c r="G946" s="2"/>
      <c r="H946" s="2"/>
      <c r="I946" s="1"/>
      <c r="J946" s="1"/>
      <c r="K946" s="1"/>
      <c r="L946" s="168"/>
      <c r="M946" s="168"/>
      <c r="N946" s="168"/>
      <c r="O946" s="168"/>
      <c r="P946" s="5"/>
      <c r="Q946" s="6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5.75" customHeight="1">
      <c r="A947" s="1"/>
      <c r="B947" s="1"/>
      <c r="C947" s="1"/>
      <c r="D947" s="1"/>
      <c r="E947" s="1"/>
      <c r="F947" s="2"/>
      <c r="G947" s="2"/>
      <c r="H947" s="2"/>
      <c r="I947" s="1"/>
      <c r="J947" s="1"/>
      <c r="K947" s="1"/>
      <c r="L947" s="168"/>
      <c r="M947" s="168"/>
      <c r="N947" s="168"/>
      <c r="O947" s="168"/>
      <c r="P947" s="5"/>
      <c r="Q947" s="6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5.75" customHeight="1">
      <c r="A948" s="1"/>
      <c r="B948" s="1"/>
      <c r="C948" s="1"/>
      <c r="D948" s="1"/>
      <c r="E948" s="1"/>
      <c r="F948" s="2"/>
      <c r="G948" s="2"/>
      <c r="H948" s="2"/>
      <c r="I948" s="1"/>
      <c r="J948" s="1"/>
      <c r="K948" s="1"/>
      <c r="L948" s="168"/>
      <c r="M948" s="168"/>
      <c r="N948" s="168"/>
      <c r="O948" s="168"/>
      <c r="P948" s="5"/>
      <c r="Q948" s="6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5.75" customHeight="1">
      <c r="A949" s="1"/>
      <c r="B949" s="1"/>
      <c r="C949" s="1"/>
      <c r="D949" s="1"/>
      <c r="E949" s="1"/>
      <c r="F949" s="2"/>
      <c r="G949" s="2"/>
      <c r="H949" s="2"/>
      <c r="I949" s="1"/>
      <c r="J949" s="1"/>
      <c r="K949" s="1"/>
      <c r="L949" s="168"/>
      <c r="M949" s="168"/>
      <c r="N949" s="168"/>
      <c r="O949" s="168"/>
      <c r="P949" s="5"/>
      <c r="Q949" s="6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5.75" customHeight="1">
      <c r="A950" s="1"/>
      <c r="B950" s="1"/>
      <c r="C950" s="1"/>
      <c r="D950" s="1"/>
      <c r="E950" s="1"/>
      <c r="F950" s="2"/>
      <c r="G950" s="2"/>
      <c r="H950" s="2"/>
      <c r="I950" s="1"/>
      <c r="J950" s="1"/>
      <c r="K950" s="1"/>
      <c r="L950" s="168"/>
      <c r="M950" s="168"/>
      <c r="N950" s="168"/>
      <c r="O950" s="168"/>
      <c r="P950" s="5"/>
      <c r="Q950" s="6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5.75" customHeight="1">
      <c r="A951" s="1"/>
      <c r="B951" s="1"/>
      <c r="C951" s="1"/>
      <c r="D951" s="1"/>
      <c r="E951" s="1"/>
      <c r="F951" s="2"/>
      <c r="G951" s="2"/>
      <c r="H951" s="2"/>
      <c r="I951" s="1"/>
      <c r="J951" s="1"/>
      <c r="K951" s="1"/>
      <c r="L951" s="168"/>
      <c r="M951" s="168"/>
      <c r="N951" s="168"/>
      <c r="O951" s="168"/>
      <c r="P951" s="5"/>
      <c r="Q951" s="6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5.75" customHeight="1">
      <c r="A952" s="1"/>
      <c r="B952" s="1"/>
      <c r="C952" s="1"/>
      <c r="D952" s="1"/>
      <c r="E952" s="1"/>
      <c r="F952" s="2"/>
      <c r="G952" s="2"/>
      <c r="H952" s="2"/>
      <c r="I952" s="1"/>
      <c r="J952" s="1"/>
      <c r="K952" s="1"/>
      <c r="L952" s="168"/>
      <c r="M952" s="168"/>
      <c r="N952" s="168"/>
      <c r="O952" s="168"/>
      <c r="P952" s="5"/>
      <c r="Q952" s="6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5.75" customHeight="1">
      <c r="A953" s="1"/>
      <c r="B953" s="1"/>
      <c r="C953" s="1"/>
      <c r="D953" s="1"/>
      <c r="E953" s="1"/>
      <c r="F953" s="2"/>
      <c r="G953" s="2"/>
      <c r="H953" s="2"/>
      <c r="I953" s="1"/>
      <c r="J953" s="1"/>
      <c r="K953" s="1"/>
      <c r="L953" s="168"/>
      <c r="M953" s="168"/>
      <c r="N953" s="168"/>
      <c r="O953" s="168"/>
      <c r="P953" s="5"/>
      <c r="Q953" s="6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5.75" customHeight="1">
      <c r="A954" s="1"/>
      <c r="B954" s="1"/>
      <c r="C954" s="1"/>
      <c r="D954" s="1"/>
      <c r="E954" s="1"/>
      <c r="F954" s="2"/>
      <c r="G954" s="2"/>
      <c r="H954" s="2"/>
      <c r="I954" s="1"/>
      <c r="J954" s="1"/>
      <c r="K954" s="1"/>
      <c r="L954" s="168"/>
      <c r="M954" s="168"/>
      <c r="N954" s="168"/>
      <c r="O954" s="168"/>
      <c r="P954" s="5"/>
      <c r="Q954" s="6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5.75" customHeight="1">
      <c r="A955" s="1"/>
      <c r="B955" s="1"/>
      <c r="C955" s="1"/>
      <c r="D955" s="1"/>
      <c r="E955" s="1"/>
      <c r="F955" s="2"/>
      <c r="G955" s="2"/>
      <c r="H955" s="2"/>
      <c r="I955" s="1"/>
      <c r="J955" s="1"/>
      <c r="K955" s="1"/>
      <c r="L955" s="168"/>
      <c r="M955" s="168"/>
      <c r="N955" s="168"/>
      <c r="O955" s="168"/>
      <c r="P955" s="5"/>
      <c r="Q955" s="6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5.75" customHeight="1">
      <c r="A956" s="1"/>
      <c r="B956" s="1"/>
      <c r="C956" s="1"/>
      <c r="D956" s="1"/>
      <c r="E956" s="1"/>
      <c r="F956" s="2"/>
      <c r="G956" s="2"/>
      <c r="H956" s="2"/>
      <c r="I956" s="1"/>
      <c r="J956" s="1"/>
      <c r="K956" s="1"/>
      <c r="L956" s="168"/>
      <c r="M956" s="168"/>
      <c r="N956" s="168"/>
      <c r="O956" s="168"/>
      <c r="P956" s="5"/>
      <c r="Q956" s="6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5.75" customHeight="1">
      <c r="A957" s="1"/>
      <c r="B957" s="1"/>
      <c r="C957" s="1"/>
      <c r="D957" s="1"/>
      <c r="E957" s="1"/>
      <c r="F957" s="2"/>
      <c r="G957" s="2"/>
      <c r="H957" s="2"/>
      <c r="I957" s="1"/>
      <c r="J957" s="1"/>
      <c r="K957" s="1"/>
      <c r="L957" s="168"/>
      <c r="M957" s="168"/>
      <c r="N957" s="168"/>
      <c r="O957" s="168"/>
      <c r="P957" s="5"/>
      <c r="Q957" s="6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5.75" customHeight="1">
      <c r="A958" s="1"/>
      <c r="B958" s="1"/>
      <c r="C958" s="1"/>
      <c r="D958" s="1"/>
      <c r="E958" s="1"/>
      <c r="F958" s="2"/>
      <c r="G958" s="2"/>
      <c r="H958" s="2"/>
      <c r="I958" s="1"/>
      <c r="J958" s="1"/>
      <c r="K958" s="1"/>
      <c r="L958" s="168"/>
      <c r="M958" s="168"/>
      <c r="N958" s="168"/>
      <c r="O958" s="168"/>
      <c r="P958" s="5"/>
      <c r="Q958" s="6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5.75" customHeight="1">
      <c r="A959" s="1"/>
      <c r="B959" s="1"/>
      <c r="C959" s="1"/>
      <c r="D959" s="1"/>
      <c r="E959" s="1"/>
      <c r="F959" s="2"/>
      <c r="G959" s="2"/>
      <c r="H959" s="2"/>
      <c r="I959" s="1"/>
      <c r="J959" s="1"/>
      <c r="K959" s="1"/>
      <c r="L959" s="168"/>
      <c r="M959" s="168"/>
      <c r="N959" s="168"/>
      <c r="O959" s="168"/>
      <c r="P959" s="5"/>
      <c r="Q959" s="6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5.75" customHeight="1">
      <c r="A960" s="1"/>
      <c r="B960" s="1"/>
      <c r="C960" s="1"/>
      <c r="D960" s="1"/>
      <c r="E960" s="1"/>
      <c r="F960" s="2"/>
      <c r="G960" s="2"/>
      <c r="H960" s="2"/>
      <c r="I960" s="1"/>
      <c r="J960" s="1"/>
      <c r="K960" s="1"/>
      <c r="L960" s="168"/>
      <c r="M960" s="168"/>
      <c r="N960" s="168"/>
      <c r="O960" s="168"/>
      <c r="P960" s="5"/>
      <c r="Q960" s="6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5.75" customHeight="1">
      <c r="A961" s="1"/>
      <c r="B961" s="1"/>
      <c r="C961" s="1"/>
      <c r="D961" s="1"/>
      <c r="E961" s="1"/>
      <c r="F961" s="2"/>
      <c r="G961" s="2"/>
      <c r="H961" s="2"/>
      <c r="I961" s="1"/>
      <c r="J961" s="1"/>
      <c r="K961" s="1"/>
      <c r="L961" s="168"/>
      <c r="M961" s="168"/>
      <c r="N961" s="168"/>
      <c r="O961" s="168"/>
      <c r="P961" s="5"/>
      <c r="Q961" s="6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5.75" customHeight="1">
      <c r="A962" s="1"/>
      <c r="B962" s="1"/>
      <c r="C962" s="1"/>
      <c r="D962" s="1"/>
      <c r="E962" s="1"/>
      <c r="F962" s="2"/>
      <c r="G962" s="2"/>
      <c r="H962" s="2"/>
      <c r="I962" s="1"/>
      <c r="J962" s="1"/>
      <c r="K962" s="1"/>
      <c r="L962" s="168"/>
      <c r="M962" s="168"/>
      <c r="N962" s="168"/>
      <c r="O962" s="168"/>
      <c r="P962" s="5"/>
      <c r="Q962" s="6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5.75" customHeight="1">
      <c r="A963" s="1"/>
      <c r="B963" s="1"/>
      <c r="C963" s="1"/>
      <c r="D963" s="1"/>
      <c r="E963" s="1"/>
      <c r="F963" s="2"/>
      <c r="G963" s="2"/>
      <c r="H963" s="2"/>
      <c r="I963" s="1"/>
      <c r="J963" s="1"/>
      <c r="K963" s="1"/>
      <c r="L963" s="168"/>
      <c r="M963" s="168"/>
      <c r="N963" s="168"/>
      <c r="O963" s="168"/>
      <c r="P963" s="5"/>
      <c r="Q963" s="6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5.75" customHeight="1">
      <c r="A964" s="1"/>
      <c r="B964" s="1"/>
      <c r="C964" s="1"/>
      <c r="D964" s="1"/>
      <c r="E964" s="1"/>
      <c r="F964" s="2"/>
      <c r="G964" s="2"/>
      <c r="H964" s="2"/>
      <c r="I964" s="1"/>
      <c r="J964" s="1"/>
      <c r="K964" s="1"/>
      <c r="L964" s="168"/>
      <c r="M964" s="168"/>
      <c r="N964" s="168"/>
      <c r="O964" s="168"/>
      <c r="P964" s="5"/>
      <c r="Q964" s="6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5.75" customHeight="1">
      <c r="A965" s="1"/>
      <c r="B965" s="1"/>
      <c r="C965" s="1"/>
      <c r="D965" s="1"/>
      <c r="E965" s="1"/>
      <c r="F965" s="2"/>
      <c r="G965" s="2"/>
      <c r="H965" s="2"/>
      <c r="I965" s="1"/>
      <c r="J965" s="1"/>
      <c r="K965" s="1"/>
      <c r="L965" s="168"/>
      <c r="M965" s="168"/>
      <c r="N965" s="168"/>
      <c r="O965" s="168"/>
      <c r="P965" s="5"/>
      <c r="Q965" s="6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5.75" customHeight="1">
      <c r="A966" s="1"/>
      <c r="B966" s="1"/>
      <c r="C966" s="1"/>
      <c r="D966" s="1"/>
      <c r="E966" s="1"/>
      <c r="F966" s="2"/>
      <c r="G966" s="2"/>
      <c r="H966" s="2"/>
      <c r="I966" s="1"/>
      <c r="J966" s="1"/>
      <c r="K966" s="1"/>
      <c r="L966" s="168"/>
      <c r="M966" s="168"/>
      <c r="N966" s="168"/>
      <c r="O966" s="168"/>
      <c r="P966" s="5"/>
      <c r="Q966" s="6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5.75" customHeight="1">
      <c r="A967" s="1"/>
      <c r="B967" s="1"/>
      <c r="C967" s="1"/>
      <c r="D967" s="1"/>
      <c r="E967" s="1"/>
      <c r="F967" s="2"/>
      <c r="G967" s="2"/>
      <c r="H967" s="2"/>
      <c r="I967" s="1"/>
      <c r="J967" s="1"/>
      <c r="K967" s="1"/>
      <c r="L967" s="168"/>
      <c r="M967" s="168"/>
      <c r="N967" s="168"/>
      <c r="O967" s="168"/>
      <c r="P967" s="5"/>
      <c r="Q967" s="6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5.75" customHeight="1">
      <c r="A968" s="1"/>
      <c r="B968" s="1"/>
      <c r="C968" s="1"/>
      <c r="D968" s="1"/>
      <c r="E968" s="1"/>
      <c r="F968" s="2"/>
      <c r="G968" s="2"/>
      <c r="H968" s="2"/>
      <c r="I968" s="1"/>
      <c r="J968" s="1"/>
      <c r="K968" s="1"/>
      <c r="L968" s="168"/>
      <c r="M968" s="168"/>
      <c r="N968" s="168"/>
      <c r="O968" s="168"/>
      <c r="P968" s="5"/>
      <c r="Q968" s="6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5.75" customHeight="1">
      <c r="A969" s="1"/>
      <c r="B969" s="1"/>
      <c r="C969" s="1"/>
      <c r="D969" s="1"/>
      <c r="E969" s="1"/>
      <c r="F969" s="2"/>
      <c r="G969" s="2"/>
      <c r="H969" s="2"/>
      <c r="I969" s="1"/>
      <c r="J969" s="1"/>
      <c r="K969" s="1"/>
      <c r="L969" s="168"/>
      <c r="M969" s="168"/>
      <c r="N969" s="168"/>
      <c r="O969" s="168"/>
      <c r="P969" s="5"/>
      <c r="Q969" s="6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5.75" customHeight="1">
      <c r="A970" s="1"/>
      <c r="B970" s="1"/>
      <c r="C970" s="1"/>
      <c r="D970" s="1"/>
      <c r="E970" s="1"/>
      <c r="F970" s="2"/>
      <c r="G970" s="2"/>
      <c r="H970" s="2"/>
      <c r="I970" s="1"/>
      <c r="J970" s="1"/>
      <c r="K970" s="1"/>
      <c r="L970" s="168"/>
      <c r="M970" s="168"/>
      <c r="N970" s="168"/>
      <c r="O970" s="168"/>
      <c r="P970" s="5"/>
      <c r="Q970" s="6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5.75" customHeight="1">
      <c r="A971" s="1"/>
      <c r="B971" s="1"/>
      <c r="C971" s="1"/>
      <c r="D971" s="1"/>
      <c r="E971" s="1"/>
      <c r="F971" s="2"/>
      <c r="G971" s="2"/>
      <c r="H971" s="2"/>
      <c r="I971" s="1"/>
      <c r="J971" s="1"/>
      <c r="K971" s="1"/>
      <c r="L971" s="168"/>
      <c r="M971" s="168"/>
      <c r="N971" s="168"/>
      <c r="O971" s="168"/>
      <c r="P971" s="5"/>
      <c r="Q971" s="6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5.75" customHeight="1">
      <c r="A972" s="1"/>
      <c r="B972" s="1"/>
      <c r="C972" s="1"/>
      <c r="D972" s="1"/>
      <c r="E972" s="1"/>
      <c r="F972" s="2"/>
      <c r="G972" s="2"/>
      <c r="H972" s="2"/>
      <c r="I972" s="1"/>
      <c r="J972" s="1"/>
      <c r="K972" s="1"/>
      <c r="L972" s="168"/>
      <c r="M972" s="168"/>
      <c r="N972" s="168"/>
      <c r="O972" s="168"/>
      <c r="P972" s="5"/>
      <c r="Q972" s="6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5.75" customHeight="1">
      <c r="A973" s="1"/>
      <c r="B973" s="1"/>
      <c r="C973" s="1"/>
      <c r="D973" s="1"/>
      <c r="E973" s="1"/>
      <c r="F973" s="2"/>
      <c r="G973" s="2"/>
      <c r="H973" s="2"/>
      <c r="I973" s="1"/>
      <c r="J973" s="1"/>
      <c r="K973" s="1"/>
      <c r="L973" s="168"/>
      <c r="M973" s="168"/>
      <c r="N973" s="168"/>
      <c r="O973" s="168"/>
      <c r="P973" s="5"/>
      <c r="Q973" s="6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5.75" customHeight="1">
      <c r="A974" s="1"/>
      <c r="B974" s="1"/>
      <c r="C974" s="1"/>
      <c r="D974" s="1"/>
      <c r="E974" s="1"/>
      <c r="F974" s="2"/>
      <c r="G974" s="2"/>
      <c r="H974" s="2"/>
      <c r="I974" s="1"/>
      <c r="J974" s="1"/>
      <c r="K974" s="1"/>
      <c r="L974" s="168"/>
      <c r="M974" s="168"/>
      <c r="N974" s="168"/>
      <c r="O974" s="168"/>
      <c r="P974" s="5"/>
      <c r="Q974" s="6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5.75" customHeight="1">
      <c r="A975" s="1"/>
      <c r="B975" s="1"/>
      <c r="C975" s="1"/>
      <c r="D975" s="1"/>
      <c r="E975" s="1"/>
      <c r="F975" s="2"/>
      <c r="G975" s="2"/>
      <c r="H975" s="2"/>
      <c r="I975" s="1"/>
      <c r="J975" s="1"/>
      <c r="K975" s="1"/>
      <c r="L975" s="168"/>
      <c r="M975" s="168"/>
      <c r="N975" s="168"/>
      <c r="O975" s="168"/>
      <c r="P975" s="5"/>
      <c r="Q975" s="6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5.75" customHeight="1">
      <c r="A976" s="1"/>
      <c r="B976" s="1"/>
      <c r="C976" s="1"/>
      <c r="D976" s="1"/>
      <c r="E976" s="1"/>
      <c r="F976" s="2"/>
      <c r="G976" s="2"/>
      <c r="H976" s="2"/>
      <c r="I976" s="1"/>
      <c r="J976" s="1"/>
      <c r="K976" s="1"/>
      <c r="L976" s="168"/>
      <c r="M976" s="168"/>
      <c r="N976" s="168"/>
      <c r="O976" s="168"/>
      <c r="P976" s="5"/>
      <c r="Q976" s="6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5.75" customHeight="1">
      <c r="A977" s="1"/>
      <c r="B977" s="1"/>
      <c r="C977" s="1"/>
      <c r="D977" s="1"/>
      <c r="E977" s="1"/>
      <c r="F977" s="2"/>
      <c r="G977" s="2"/>
      <c r="H977" s="2"/>
      <c r="I977" s="1"/>
      <c r="J977" s="1"/>
      <c r="K977" s="1"/>
      <c r="L977" s="168"/>
      <c r="M977" s="168"/>
      <c r="N977" s="168"/>
      <c r="O977" s="168"/>
      <c r="P977" s="5"/>
      <c r="Q977" s="6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5.75" customHeight="1">
      <c r="A978" s="1"/>
      <c r="B978" s="1"/>
      <c r="C978" s="1"/>
      <c r="D978" s="1"/>
      <c r="E978" s="1"/>
      <c r="F978" s="2"/>
      <c r="G978" s="2"/>
      <c r="H978" s="2"/>
      <c r="I978" s="1"/>
      <c r="J978" s="1"/>
      <c r="K978" s="1"/>
      <c r="L978" s="168"/>
      <c r="M978" s="168"/>
      <c r="N978" s="168"/>
      <c r="O978" s="168"/>
      <c r="P978" s="5"/>
      <c r="Q978" s="6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5.75" customHeight="1">
      <c r="A979" s="1"/>
      <c r="B979" s="1"/>
      <c r="C979" s="1"/>
      <c r="D979" s="1"/>
      <c r="E979" s="1"/>
      <c r="F979" s="2"/>
      <c r="G979" s="2"/>
      <c r="H979" s="2"/>
      <c r="I979" s="1"/>
      <c r="J979" s="1"/>
      <c r="K979" s="1"/>
      <c r="L979" s="168"/>
      <c r="M979" s="168"/>
      <c r="N979" s="168"/>
      <c r="O979" s="168"/>
      <c r="P979" s="5"/>
      <c r="Q979" s="6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5.75" customHeight="1">
      <c r="A980" s="1"/>
      <c r="B980" s="1"/>
      <c r="C980" s="1"/>
      <c r="D980" s="1"/>
      <c r="E980" s="1"/>
      <c r="F980" s="2"/>
      <c r="G980" s="2"/>
      <c r="H980" s="2"/>
      <c r="I980" s="1"/>
      <c r="J980" s="1"/>
      <c r="K980" s="1"/>
      <c r="L980" s="168"/>
      <c r="M980" s="168"/>
      <c r="N980" s="168"/>
      <c r="O980" s="168"/>
      <c r="P980" s="5"/>
      <c r="Q980" s="6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5.75" customHeight="1">
      <c r="A981" s="1"/>
      <c r="B981" s="1"/>
      <c r="C981" s="1"/>
      <c r="D981" s="1"/>
      <c r="E981" s="1"/>
      <c r="F981" s="2"/>
      <c r="G981" s="2"/>
      <c r="H981" s="2"/>
      <c r="I981" s="1"/>
      <c r="J981" s="1"/>
      <c r="K981" s="1"/>
      <c r="L981" s="168"/>
      <c r="M981" s="168"/>
      <c r="N981" s="168"/>
      <c r="O981" s="168"/>
      <c r="P981" s="5"/>
      <c r="Q981" s="6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5.75" customHeight="1">
      <c r="A982" s="1"/>
      <c r="B982" s="1"/>
      <c r="C982" s="1"/>
      <c r="D982" s="1"/>
      <c r="E982" s="1"/>
      <c r="F982" s="2"/>
      <c r="G982" s="2"/>
      <c r="H982" s="2"/>
      <c r="I982" s="1"/>
      <c r="J982" s="1"/>
      <c r="K982" s="1"/>
      <c r="L982" s="168"/>
      <c r="M982" s="168"/>
      <c r="N982" s="168"/>
      <c r="O982" s="168"/>
      <c r="P982" s="5"/>
      <c r="Q982" s="6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5.75" customHeight="1">
      <c r="A983" s="1"/>
      <c r="B983" s="1"/>
      <c r="C983" s="1"/>
      <c r="D983" s="1"/>
      <c r="E983" s="1"/>
      <c r="F983" s="2"/>
      <c r="G983" s="2"/>
      <c r="H983" s="2"/>
      <c r="I983" s="1"/>
      <c r="J983" s="1"/>
      <c r="K983" s="1"/>
      <c r="L983" s="168"/>
      <c r="M983" s="168"/>
      <c r="N983" s="168"/>
      <c r="O983" s="168"/>
      <c r="P983" s="5"/>
      <c r="Q983" s="6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5.75" customHeight="1">
      <c r="A984" s="1"/>
      <c r="B984" s="1"/>
      <c r="C984" s="1"/>
      <c r="D984" s="1"/>
      <c r="E984" s="1"/>
      <c r="F984" s="2"/>
      <c r="G984" s="2"/>
      <c r="H984" s="2"/>
      <c r="I984" s="1"/>
      <c r="J984" s="1"/>
      <c r="K984" s="1"/>
      <c r="L984" s="168"/>
      <c r="M984" s="168"/>
      <c r="N984" s="168"/>
      <c r="O984" s="168"/>
      <c r="P984" s="5"/>
      <c r="Q984" s="6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5.75" customHeight="1">
      <c r="A985" s="1"/>
      <c r="B985" s="1"/>
      <c r="C985" s="1"/>
      <c r="D985" s="1"/>
      <c r="E985" s="1"/>
      <c r="F985" s="2"/>
      <c r="G985" s="2"/>
      <c r="H985" s="2"/>
      <c r="I985" s="1"/>
      <c r="J985" s="1"/>
      <c r="K985" s="1"/>
      <c r="L985" s="168"/>
      <c r="M985" s="168"/>
      <c r="N985" s="168"/>
      <c r="O985" s="168"/>
      <c r="P985" s="5"/>
      <c r="Q985" s="6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5.75" customHeight="1">
      <c r="A986" s="1"/>
      <c r="B986" s="1"/>
      <c r="C986" s="1"/>
      <c r="D986" s="1"/>
      <c r="E986" s="1"/>
      <c r="F986" s="2"/>
      <c r="G986" s="2"/>
      <c r="H986" s="2"/>
      <c r="I986" s="1"/>
      <c r="J986" s="1"/>
      <c r="K986" s="1"/>
      <c r="L986" s="168"/>
      <c r="M986" s="168"/>
      <c r="N986" s="168"/>
      <c r="O986" s="168"/>
      <c r="P986" s="5"/>
      <c r="Q986" s="6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5.75" customHeight="1">
      <c r="A987" s="1"/>
      <c r="B987" s="1"/>
      <c r="C987" s="1"/>
      <c r="D987" s="1"/>
      <c r="E987" s="1"/>
      <c r="F987" s="2"/>
      <c r="G987" s="2"/>
      <c r="H987" s="2"/>
      <c r="I987" s="1"/>
      <c r="J987" s="1"/>
      <c r="K987" s="1"/>
      <c r="L987" s="168"/>
      <c r="M987" s="168"/>
      <c r="N987" s="168"/>
      <c r="O987" s="168"/>
      <c r="P987" s="5"/>
      <c r="Q987" s="6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5.75" customHeight="1">
      <c r="A988" s="1"/>
      <c r="B988" s="1"/>
      <c r="C988" s="1"/>
      <c r="D988" s="1"/>
      <c r="E988" s="1"/>
      <c r="F988" s="2"/>
      <c r="G988" s="2"/>
      <c r="H988" s="2"/>
      <c r="I988" s="1"/>
      <c r="J988" s="1"/>
      <c r="K988" s="1"/>
      <c r="L988" s="168"/>
      <c r="M988" s="168"/>
      <c r="N988" s="168"/>
      <c r="O988" s="168"/>
      <c r="P988" s="5"/>
      <c r="Q988" s="6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5.75" customHeight="1">
      <c r="A989" s="1"/>
      <c r="B989" s="1"/>
      <c r="C989" s="1"/>
      <c r="D989" s="1"/>
      <c r="E989" s="1"/>
      <c r="F989" s="2"/>
      <c r="G989" s="2"/>
      <c r="H989" s="2"/>
      <c r="I989" s="1"/>
      <c r="J989" s="1"/>
      <c r="K989" s="1"/>
      <c r="L989" s="168"/>
      <c r="M989" s="168"/>
      <c r="N989" s="168"/>
      <c r="O989" s="168"/>
      <c r="P989" s="5"/>
      <c r="Q989" s="6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5.75" customHeight="1">
      <c r="A990" s="1"/>
      <c r="B990" s="1"/>
      <c r="C990" s="1"/>
      <c r="D990" s="1"/>
      <c r="E990" s="1"/>
      <c r="F990" s="2"/>
      <c r="G990" s="2"/>
      <c r="H990" s="2"/>
      <c r="I990" s="1"/>
      <c r="J990" s="1"/>
      <c r="K990" s="1"/>
      <c r="L990" s="168"/>
      <c r="M990" s="168"/>
      <c r="N990" s="168"/>
      <c r="O990" s="168"/>
      <c r="P990" s="5"/>
      <c r="Q990" s="6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5.75" customHeight="1">
      <c r="A991" s="1"/>
      <c r="B991" s="1"/>
      <c r="C991" s="1"/>
      <c r="D991" s="1"/>
      <c r="E991" s="1"/>
      <c r="F991" s="2"/>
      <c r="G991" s="2"/>
      <c r="H991" s="2"/>
      <c r="I991" s="1"/>
      <c r="J991" s="1"/>
      <c r="K991" s="1"/>
      <c r="L991" s="168"/>
      <c r="M991" s="168"/>
      <c r="N991" s="168"/>
      <c r="O991" s="168"/>
      <c r="P991" s="5"/>
      <c r="Q991" s="6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5.75" customHeight="1">
      <c r="A992" s="1"/>
      <c r="B992" s="1"/>
      <c r="C992" s="1"/>
      <c r="D992" s="1"/>
      <c r="E992" s="1"/>
      <c r="F992" s="2"/>
      <c r="G992" s="2"/>
      <c r="H992" s="2"/>
      <c r="I992" s="1"/>
      <c r="J992" s="1"/>
      <c r="K992" s="1"/>
      <c r="L992" s="168"/>
      <c r="M992" s="168"/>
      <c r="N992" s="168"/>
      <c r="O992" s="168"/>
      <c r="P992" s="5"/>
      <c r="Q992" s="6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5.75" customHeight="1">
      <c r="A993" s="1"/>
      <c r="B993" s="1"/>
      <c r="C993" s="1"/>
      <c r="D993" s="1"/>
      <c r="E993" s="1"/>
      <c r="F993" s="2"/>
      <c r="G993" s="2"/>
      <c r="H993" s="2"/>
      <c r="I993" s="1"/>
      <c r="J993" s="1"/>
      <c r="K993" s="1"/>
      <c r="L993" s="168"/>
      <c r="M993" s="168"/>
      <c r="N993" s="168"/>
      <c r="O993" s="168"/>
      <c r="P993" s="5"/>
      <c r="Q993" s="6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5.75" customHeight="1">
      <c r="A994" s="1"/>
      <c r="B994" s="1"/>
      <c r="C994" s="1"/>
      <c r="D994" s="1"/>
      <c r="E994" s="1"/>
      <c r="F994" s="2"/>
      <c r="G994" s="2"/>
      <c r="H994" s="2"/>
      <c r="I994" s="1"/>
      <c r="J994" s="1"/>
      <c r="K994" s="1"/>
      <c r="L994" s="168"/>
      <c r="M994" s="168"/>
      <c r="N994" s="168"/>
      <c r="O994" s="168"/>
      <c r="P994" s="5"/>
      <c r="Q994" s="6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5.75" customHeight="1">
      <c r="A995" s="1"/>
      <c r="B995" s="1"/>
      <c r="C995" s="1"/>
      <c r="D995" s="1"/>
      <c r="E995" s="1"/>
      <c r="F995" s="2"/>
      <c r="G995" s="2"/>
      <c r="H995" s="2"/>
      <c r="I995" s="1"/>
      <c r="J995" s="1"/>
      <c r="K995" s="1"/>
      <c r="L995" s="168"/>
      <c r="M995" s="168"/>
      <c r="N995" s="168"/>
      <c r="O995" s="168"/>
      <c r="P995" s="5"/>
      <c r="Q995" s="6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5.75" customHeight="1">
      <c r="A996" s="1"/>
      <c r="B996" s="1"/>
      <c r="C996" s="1"/>
      <c r="D996" s="1"/>
      <c r="E996" s="1"/>
      <c r="F996" s="2"/>
      <c r="G996" s="2"/>
      <c r="H996" s="2"/>
      <c r="I996" s="1"/>
      <c r="J996" s="1"/>
      <c r="K996" s="1"/>
      <c r="L996" s="168"/>
      <c r="M996" s="168"/>
      <c r="N996" s="168"/>
      <c r="O996" s="168"/>
      <c r="P996" s="5"/>
      <c r="Q996" s="6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5.75" customHeight="1">
      <c r="A997" s="1"/>
      <c r="B997" s="1"/>
      <c r="C997" s="1"/>
      <c r="D997" s="1"/>
      <c r="E997" s="1"/>
      <c r="F997" s="2"/>
      <c r="G997" s="2"/>
      <c r="H997" s="2"/>
      <c r="I997" s="1"/>
      <c r="J997" s="1"/>
      <c r="K997" s="1"/>
      <c r="L997" s="168"/>
      <c r="M997" s="168"/>
      <c r="N997" s="168"/>
      <c r="O997" s="168"/>
      <c r="P997" s="5"/>
      <c r="Q997" s="6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15.75" customHeight="1">
      <c r="A998" s="1"/>
      <c r="B998" s="1"/>
      <c r="C998" s="1"/>
      <c r="D998" s="1"/>
      <c r="E998" s="1"/>
      <c r="F998" s="2"/>
      <c r="G998" s="2"/>
      <c r="H998" s="2"/>
      <c r="I998" s="1"/>
      <c r="J998" s="1"/>
      <c r="K998" s="1"/>
      <c r="L998" s="168"/>
      <c r="M998" s="168"/>
      <c r="N998" s="168"/>
      <c r="O998" s="168"/>
      <c r="P998" s="5"/>
      <c r="Q998" s="6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15.75" customHeight="1">
      <c r="A999" s="1"/>
      <c r="B999" s="1"/>
      <c r="C999" s="1"/>
      <c r="D999" s="1"/>
      <c r="E999" s="1"/>
      <c r="F999" s="2"/>
      <c r="G999" s="2"/>
      <c r="H999" s="2"/>
      <c r="I999" s="1"/>
      <c r="J999" s="1"/>
      <c r="K999" s="1"/>
      <c r="L999" s="168"/>
      <c r="M999" s="168"/>
      <c r="N999" s="168"/>
      <c r="O999" s="168"/>
      <c r="P999" s="5"/>
      <c r="Q999" s="6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15.75" customHeight="1">
      <c r="A1000" s="1"/>
      <c r="B1000" s="1"/>
      <c r="C1000" s="1"/>
      <c r="D1000" s="1"/>
      <c r="E1000" s="1"/>
      <c r="F1000" s="2"/>
      <c r="G1000" s="2"/>
      <c r="H1000" s="2"/>
      <c r="I1000" s="1"/>
      <c r="J1000" s="1"/>
      <c r="K1000" s="1"/>
      <c r="L1000" s="168"/>
      <c r="M1000" s="168"/>
      <c r="N1000" s="168"/>
      <c r="O1000" s="168"/>
      <c r="P1000" s="5"/>
      <c r="Q1000" s="6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</sheetData>
  <autoFilter ref="A11:Z118">
    <sortState ref="A11:Z118">
      <sortCondition descending="1" ref="L11:L118"/>
    </sortState>
  </autoFilter>
  <sortState ref="B12:U377">
    <sortCondition descending="1" ref="Q12:Q377"/>
  </sortState>
  <mergeCells count="10">
    <mergeCell ref="A7:B7"/>
    <mergeCell ref="C9:R9"/>
    <mergeCell ref="S9:U9"/>
    <mergeCell ref="K1:R1"/>
    <mergeCell ref="B2:R2"/>
    <mergeCell ref="A3:B3"/>
    <mergeCell ref="A4:B4"/>
    <mergeCell ref="C4:E4"/>
    <mergeCell ref="A5:B5"/>
    <mergeCell ref="A6:B6"/>
  </mergeCells>
  <pageMargins left="0.75" right="0.75" top="1" bottom="1" header="0" footer="0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7"/>
  <sheetViews>
    <sheetView topLeftCell="A221" workbookViewId="0">
      <selection activeCell="R45" sqref="R45:R189"/>
    </sheetView>
  </sheetViews>
  <sheetFormatPr defaultRowHeight="12.75"/>
  <cols>
    <col min="7" max="7" width="14.85546875" customWidth="1"/>
    <col min="21" max="21" width="65.42578125" customWidth="1"/>
  </cols>
  <sheetData>
    <row r="1" spans="1:21" ht="15">
      <c r="A1" s="288"/>
      <c r="B1" s="288"/>
      <c r="C1" s="288"/>
      <c r="D1" s="288"/>
      <c r="E1" s="288"/>
      <c r="F1" s="289"/>
      <c r="G1" s="289"/>
      <c r="H1" s="288"/>
      <c r="I1" s="288"/>
      <c r="J1" s="290"/>
      <c r="K1" s="274"/>
      <c r="L1" s="274"/>
      <c r="M1" s="274"/>
      <c r="N1" s="274"/>
      <c r="O1" s="274"/>
      <c r="P1" s="274"/>
      <c r="Q1" s="274"/>
      <c r="R1" s="274"/>
      <c r="S1" s="291"/>
      <c r="T1" s="292"/>
      <c r="U1" s="291"/>
    </row>
    <row r="2" spans="1:21" ht="15">
      <c r="A2" s="288"/>
      <c r="B2" s="293" t="s">
        <v>1598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91"/>
      <c r="T2" s="292"/>
      <c r="U2" s="291"/>
    </row>
    <row r="3" spans="1:21" ht="15">
      <c r="A3" s="294" t="s">
        <v>1</v>
      </c>
      <c r="B3" s="274"/>
      <c r="C3" s="295"/>
      <c r="D3" s="288"/>
      <c r="E3" s="288"/>
      <c r="F3" s="289"/>
      <c r="G3" s="289"/>
      <c r="H3" s="288"/>
      <c r="I3" s="288"/>
      <c r="J3" s="288"/>
      <c r="K3" s="296"/>
      <c r="L3" s="168"/>
      <c r="M3" s="168"/>
      <c r="N3" s="168"/>
      <c r="O3" s="168"/>
      <c r="P3" s="23"/>
      <c r="Q3" s="146"/>
      <c r="R3" s="146"/>
      <c r="S3" s="291"/>
      <c r="T3" s="292"/>
      <c r="U3" s="291"/>
    </row>
    <row r="4" spans="1:21" ht="15">
      <c r="A4" s="294" t="s">
        <v>2</v>
      </c>
      <c r="B4" s="274"/>
      <c r="C4" s="297"/>
      <c r="D4" s="274"/>
      <c r="E4" s="274"/>
      <c r="F4" s="289"/>
      <c r="G4" s="289"/>
      <c r="H4" s="288"/>
      <c r="I4" s="288"/>
      <c r="J4" s="288"/>
      <c r="K4" s="296"/>
      <c r="L4" s="168"/>
      <c r="M4" s="168"/>
      <c r="N4" s="168"/>
      <c r="O4" s="168"/>
      <c r="P4" s="23"/>
      <c r="Q4" s="146"/>
      <c r="R4" s="146"/>
      <c r="S4" s="291"/>
      <c r="T4" s="292"/>
      <c r="U4" s="291"/>
    </row>
    <row r="5" spans="1:21" ht="15">
      <c r="A5" s="298" t="s">
        <v>3</v>
      </c>
      <c r="B5" s="274"/>
      <c r="C5" s="288" t="s">
        <v>4</v>
      </c>
      <c r="D5" s="288"/>
      <c r="E5" s="288"/>
      <c r="F5" s="289"/>
      <c r="G5" s="289"/>
      <c r="H5" s="288"/>
      <c r="I5" s="288"/>
      <c r="J5" s="288"/>
      <c r="K5" s="296"/>
      <c r="L5" s="168"/>
      <c r="M5" s="168"/>
      <c r="N5" s="168"/>
      <c r="O5" s="168"/>
      <c r="P5" s="23"/>
      <c r="Q5" s="146"/>
      <c r="R5" s="146"/>
      <c r="S5" s="291"/>
      <c r="T5" s="292"/>
      <c r="U5" s="291"/>
    </row>
    <row r="6" spans="1:21" ht="15">
      <c r="A6" s="298" t="s">
        <v>5</v>
      </c>
      <c r="B6" s="274"/>
      <c r="C6" s="288">
        <v>9</v>
      </c>
      <c r="D6" s="288"/>
      <c r="E6" s="288"/>
      <c r="F6" s="289"/>
      <c r="G6" s="289"/>
      <c r="H6" s="288"/>
      <c r="I6" s="288"/>
      <c r="J6" s="288"/>
      <c r="K6" s="296"/>
      <c r="L6" s="168"/>
      <c r="M6" s="168"/>
      <c r="N6" s="168"/>
      <c r="O6" s="168"/>
      <c r="P6" s="23"/>
      <c r="Q6" s="146"/>
      <c r="R6" s="146"/>
      <c r="S6" s="291"/>
      <c r="T6" s="292"/>
      <c r="U6" s="291"/>
    </row>
    <row r="7" spans="1:21" ht="15">
      <c r="A7" s="299" t="s">
        <v>6</v>
      </c>
      <c r="B7" s="274"/>
      <c r="C7" s="300"/>
      <c r="D7" s="288"/>
      <c r="E7" s="288"/>
      <c r="F7" s="289"/>
      <c r="G7" s="289"/>
      <c r="H7" s="288"/>
      <c r="I7" s="288"/>
      <c r="J7" s="288"/>
      <c r="K7" s="296"/>
      <c r="L7" s="168"/>
      <c r="M7" s="168"/>
      <c r="N7" s="168"/>
      <c r="O7" s="168"/>
      <c r="P7" s="23"/>
      <c r="Q7" s="146"/>
      <c r="R7" s="146"/>
      <c r="S7" s="291"/>
      <c r="T7" s="292"/>
      <c r="U7" s="291"/>
    </row>
    <row r="8" spans="1:21" ht="15">
      <c r="A8" s="288"/>
      <c r="B8" s="288"/>
      <c r="C8" s="288"/>
      <c r="D8" s="288"/>
      <c r="E8" s="288"/>
      <c r="F8" s="289"/>
      <c r="G8" s="289"/>
      <c r="H8" s="288"/>
      <c r="I8" s="288"/>
      <c r="J8" s="288"/>
      <c r="K8" s="296"/>
      <c r="L8" s="168"/>
      <c r="M8" s="168"/>
      <c r="N8" s="168"/>
      <c r="O8" s="168"/>
      <c r="P8" s="23"/>
      <c r="Q8" s="146"/>
      <c r="R8" s="146"/>
      <c r="S8" s="291"/>
      <c r="T8" s="292"/>
      <c r="U8" s="291"/>
    </row>
    <row r="9" spans="1:21" ht="14.25">
      <c r="A9" s="8"/>
      <c r="B9" s="301"/>
      <c r="C9" s="302" t="s">
        <v>7</v>
      </c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4" t="s">
        <v>8</v>
      </c>
      <c r="T9" s="303"/>
      <c r="U9" s="279"/>
    </row>
    <row r="10" spans="1:21" ht="15">
      <c r="A10" s="305"/>
      <c r="B10" s="305"/>
      <c r="C10" s="12"/>
      <c r="D10" s="12"/>
      <c r="E10" s="12"/>
      <c r="F10" s="12"/>
      <c r="G10" s="12"/>
      <c r="H10" s="12"/>
      <c r="I10" s="12"/>
      <c r="J10" s="305"/>
      <c r="K10" s="306"/>
      <c r="L10" s="307"/>
      <c r="M10" s="307"/>
      <c r="N10" s="307"/>
      <c r="O10" s="307"/>
      <c r="P10" s="159"/>
      <c r="Q10" s="308"/>
      <c r="R10" s="308"/>
      <c r="S10" s="309"/>
      <c r="T10" s="310"/>
      <c r="U10" s="311"/>
    </row>
    <row r="11" spans="1:21" ht="135">
      <c r="A11" s="312" t="s">
        <v>9</v>
      </c>
      <c r="B11" s="312" t="s">
        <v>10</v>
      </c>
      <c r="C11" s="160" t="s">
        <v>11</v>
      </c>
      <c r="D11" s="160" t="s">
        <v>12</v>
      </c>
      <c r="E11" s="160" t="s">
        <v>13</v>
      </c>
      <c r="F11" s="160" t="s">
        <v>14</v>
      </c>
      <c r="G11" s="160" t="s">
        <v>15</v>
      </c>
      <c r="H11" s="160" t="s">
        <v>16</v>
      </c>
      <c r="I11" s="160" t="s">
        <v>17</v>
      </c>
      <c r="J11" s="160" t="s">
        <v>18</v>
      </c>
      <c r="K11" s="160" t="s">
        <v>19</v>
      </c>
      <c r="L11" s="160">
        <v>1</v>
      </c>
      <c r="M11" s="160">
        <v>2</v>
      </c>
      <c r="N11" s="160">
        <v>3</v>
      </c>
      <c r="O11" s="160">
        <v>4</v>
      </c>
      <c r="P11" s="160">
        <v>5</v>
      </c>
      <c r="Q11" s="160" t="s">
        <v>20</v>
      </c>
      <c r="R11" s="160" t="s">
        <v>21</v>
      </c>
      <c r="S11" s="160" t="s">
        <v>1585</v>
      </c>
      <c r="T11" s="160" t="s">
        <v>22</v>
      </c>
      <c r="U11" s="160" t="s">
        <v>23</v>
      </c>
    </row>
    <row r="12" spans="1:21" ht="15.75">
      <c r="A12" s="217">
        <v>1</v>
      </c>
      <c r="B12" s="243" t="s">
        <v>24</v>
      </c>
      <c r="C12" s="313" t="s">
        <v>1599</v>
      </c>
      <c r="D12" s="313" t="s">
        <v>251</v>
      </c>
      <c r="E12" s="313" t="s">
        <v>140</v>
      </c>
      <c r="F12" s="217" t="s">
        <v>946</v>
      </c>
      <c r="G12" s="229">
        <v>40089</v>
      </c>
      <c r="H12" s="217" t="s">
        <v>28</v>
      </c>
      <c r="I12" s="243" t="s">
        <v>931</v>
      </c>
      <c r="J12" s="314" t="s">
        <v>1276</v>
      </c>
      <c r="K12" s="315">
        <v>9</v>
      </c>
      <c r="L12" s="316">
        <v>10</v>
      </c>
      <c r="M12" s="316">
        <v>10</v>
      </c>
      <c r="N12" s="316">
        <v>10</v>
      </c>
      <c r="O12" s="316">
        <v>8</v>
      </c>
      <c r="P12" s="316">
        <v>10</v>
      </c>
      <c r="Q12" s="317">
        <f t="shared" ref="Q12:Q43" si="0">SUM(L12:P12)</f>
        <v>48</v>
      </c>
      <c r="R12" s="316" t="s">
        <v>1596</v>
      </c>
      <c r="S12" s="219" t="s">
        <v>1600</v>
      </c>
      <c r="T12" s="318" t="s">
        <v>32</v>
      </c>
      <c r="U12" s="314" t="s">
        <v>1276</v>
      </c>
    </row>
    <row r="13" spans="1:21" ht="15.75">
      <c r="A13" s="217">
        <v>2</v>
      </c>
      <c r="B13" s="243" t="s">
        <v>24</v>
      </c>
      <c r="C13" s="219" t="s">
        <v>1601</v>
      </c>
      <c r="D13" s="219" t="s">
        <v>301</v>
      </c>
      <c r="E13" s="219" t="s">
        <v>105</v>
      </c>
      <c r="F13" s="217"/>
      <c r="G13" s="216">
        <v>39932</v>
      </c>
      <c r="H13" s="217" t="s">
        <v>28</v>
      </c>
      <c r="I13" s="243" t="s">
        <v>931</v>
      </c>
      <c r="J13" s="214" t="s">
        <v>82</v>
      </c>
      <c r="K13" s="315">
        <v>9</v>
      </c>
      <c r="L13" s="225">
        <v>10</v>
      </c>
      <c r="M13" s="225">
        <v>10</v>
      </c>
      <c r="N13" s="225">
        <v>10</v>
      </c>
      <c r="O13" s="225">
        <v>8</v>
      </c>
      <c r="P13" s="225">
        <v>8</v>
      </c>
      <c r="Q13" s="317">
        <f t="shared" si="0"/>
        <v>46</v>
      </c>
      <c r="R13" s="317" t="s">
        <v>1597</v>
      </c>
      <c r="S13" s="219" t="s">
        <v>1602</v>
      </c>
      <c r="T13" s="217" t="s">
        <v>32</v>
      </c>
      <c r="U13" s="214" t="s">
        <v>82</v>
      </c>
    </row>
    <row r="14" spans="1:21" ht="15.75">
      <c r="A14" s="217">
        <v>3</v>
      </c>
      <c r="B14" s="243" t="s">
        <v>24</v>
      </c>
      <c r="C14" s="219" t="s">
        <v>1603</v>
      </c>
      <c r="D14" s="219" t="s">
        <v>128</v>
      </c>
      <c r="E14" s="219" t="s">
        <v>1479</v>
      </c>
      <c r="F14" s="229"/>
      <c r="G14" s="216">
        <v>39939</v>
      </c>
      <c r="H14" s="217" t="s">
        <v>28</v>
      </c>
      <c r="I14" s="243" t="s">
        <v>931</v>
      </c>
      <c r="J14" s="214" t="s">
        <v>82</v>
      </c>
      <c r="K14" s="319">
        <v>9</v>
      </c>
      <c r="L14" s="247">
        <v>10</v>
      </c>
      <c r="M14" s="247">
        <v>10</v>
      </c>
      <c r="N14" s="247">
        <v>10</v>
      </c>
      <c r="O14" s="247">
        <f>3+3</f>
        <v>6</v>
      </c>
      <c r="P14" s="247">
        <f>7+1</f>
        <v>8</v>
      </c>
      <c r="Q14" s="320">
        <f t="shared" si="0"/>
        <v>44</v>
      </c>
      <c r="R14" s="317" t="s">
        <v>1597</v>
      </c>
      <c r="S14" s="219" t="s">
        <v>1602</v>
      </c>
      <c r="T14" s="217" t="s">
        <v>32</v>
      </c>
      <c r="U14" s="214" t="s">
        <v>82</v>
      </c>
    </row>
    <row r="15" spans="1:21" ht="15.75">
      <c r="A15" s="217">
        <v>4</v>
      </c>
      <c r="B15" s="243" t="s">
        <v>24</v>
      </c>
      <c r="C15" s="222" t="s">
        <v>1419</v>
      </c>
      <c r="D15" s="222" t="s">
        <v>935</v>
      </c>
      <c r="E15" s="222" t="s">
        <v>544</v>
      </c>
      <c r="F15" s="217"/>
      <c r="G15" s="321">
        <v>40248</v>
      </c>
      <c r="H15" s="217" t="s">
        <v>28</v>
      </c>
      <c r="I15" s="243" t="s">
        <v>931</v>
      </c>
      <c r="J15" s="222" t="s">
        <v>502</v>
      </c>
      <c r="K15" s="319">
        <v>8</v>
      </c>
      <c r="L15" s="322">
        <v>10</v>
      </c>
      <c r="M15" s="322">
        <v>9</v>
      </c>
      <c r="N15" s="322">
        <v>5</v>
      </c>
      <c r="O15" s="322">
        <v>9</v>
      </c>
      <c r="P15" s="322">
        <v>10</v>
      </c>
      <c r="Q15" s="320">
        <f t="shared" si="0"/>
        <v>43</v>
      </c>
      <c r="R15" s="317" t="s">
        <v>1597</v>
      </c>
      <c r="S15" s="222" t="s">
        <v>1604</v>
      </c>
      <c r="T15" s="217" t="s">
        <v>32</v>
      </c>
      <c r="U15" s="222" t="s">
        <v>502</v>
      </c>
    </row>
    <row r="16" spans="1:21" ht="15.75">
      <c r="A16" s="217">
        <v>5</v>
      </c>
      <c r="B16" s="243" t="s">
        <v>24</v>
      </c>
      <c r="C16" s="222" t="s">
        <v>1605</v>
      </c>
      <c r="D16" s="222" t="s">
        <v>657</v>
      </c>
      <c r="E16" s="222" t="s">
        <v>90</v>
      </c>
      <c r="F16" s="217"/>
      <c r="G16" s="321">
        <v>40069</v>
      </c>
      <c r="H16" s="217" t="s">
        <v>28</v>
      </c>
      <c r="I16" s="243" t="s">
        <v>931</v>
      </c>
      <c r="J16" s="222" t="s">
        <v>348</v>
      </c>
      <c r="K16" s="319">
        <v>9</v>
      </c>
      <c r="L16" s="320">
        <v>8</v>
      </c>
      <c r="M16" s="320">
        <v>5</v>
      </c>
      <c r="N16" s="320">
        <v>10</v>
      </c>
      <c r="O16" s="320">
        <v>10</v>
      </c>
      <c r="P16" s="320">
        <v>8</v>
      </c>
      <c r="Q16" s="320">
        <f t="shared" si="0"/>
        <v>41</v>
      </c>
      <c r="R16" s="317" t="s">
        <v>1597</v>
      </c>
      <c r="S16" s="222" t="s">
        <v>940</v>
      </c>
      <c r="T16" s="217" t="s">
        <v>32</v>
      </c>
      <c r="U16" s="222" t="s">
        <v>348</v>
      </c>
    </row>
    <row r="17" spans="1:21" ht="15.75">
      <c r="A17" s="217">
        <v>6</v>
      </c>
      <c r="B17" s="243" t="s">
        <v>24</v>
      </c>
      <c r="C17" s="219" t="s">
        <v>1606</v>
      </c>
      <c r="D17" s="219" t="s">
        <v>446</v>
      </c>
      <c r="E17" s="219" t="s">
        <v>265</v>
      </c>
      <c r="F17" s="217"/>
      <c r="G17" s="216">
        <v>72551</v>
      </c>
      <c r="H17" s="217" t="s">
        <v>28</v>
      </c>
      <c r="I17" s="243" t="s">
        <v>931</v>
      </c>
      <c r="J17" s="214" t="s">
        <v>82</v>
      </c>
      <c r="K17" s="319">
        <v>9</v>
      </c>
      <c r="L17" s="220">
        <v>10</v>
      </c>
      <c r="M17" s="220">
        <v>8.5</v>
      </c>
      <c r="N17" s="220">
        <v>10</v>
      </c>
      <c r="O17" s="220">
        <v>2</v>
      </c>
      <c r="P17" s="220">
        <v>9.5</v>
      </c>
      <c r="Q17" s="320">
        <f t="shared" si="0"/>
        <v>40</v>
      </c>
      <c r="R17" s="317" t="s">
        <v>1597</v>
      </c>
      <c r="S17" s="219" t="s">
        <v>1602</v>
      </c>
      <c r="T17" s="217" t="s">
        <v>32</v>
      </c>
      <c r="U17" s="214" t="s">
        <v>82</v>
      </c>
    </row>
    <row r="18" spans="1:21" ht="15.75">
      <c r="A18" s="217">
        <v>7</v>
      </c>
      <c r="B18" s="243" t="s">
        <v>24</v>
      </c>
      <c r="C18" s="214" t="s">
        <v>1607</v>
      </c>
      <c r="D18" s="214" t="s">
        <v>210</v>
      </c>
      <c r="E18" s="214" t="s">
        <v>341</v>
      </c>
      <c r="F18" s="217"/>
      <c r="G18" s="216">
        <v>39884</v>
      </c>
      <c r="H18" s="217" t="s">
        <v>28</v>
      </c>
      <c r="I18" s="243" t="s">
        <v>931</v>
      </c>
      <c r="J18" s="214" t="s">
        <v>46</v>
      </c>
      <c r="K18" s="319">
        <v>9</v>
      </c>
      <c r="L18" s="220">
        <v>10</v>
      </c>
      <c r="M18" s="220">
        <f>5+2</f>
        <v>7</v>
      </c>
      <c r="N18" s="220">
        <v>3</v>
      </c>
      <c r="O18" s="220">
        <v>7</v>
      </c>
      <c r="P18" s="220">
        <f>8+2</f>
        <v>10</v>
      </c>
      <c r="Q18" s="320">
        <f t="shared" si="0"/>
        <v>37</v>
      </c>
      <c r="R18" s="317" t="s">
        <v>1597</v>
      </c>
      <c r="S18" s="214" t="s">
        <v>1608</v>
      </c>
      <c r="T18" s="217" t="s">
        <v>32</v>
      </c>
      <c r="U18" s="214" t="s">
        <v>46</v>
      </c>
    </row>
    <row r="19" spans="1:21" ht="15.75">
      <c r="A19" s="217">
        <v>8</v>
      </c>
      <c r="B19" s="243" t="s">
        <v>24</v>
      </c>
      <c r="C19" s="323" t="s">
        <v>1609</v>
      </c>
      <c r="D19" s="323" t="s">
        <v>1610</v>
      </c>
      <c r="E19" s="323" t="s">
        <v>1304</v>
      </c>
      <c r="F19" s="225"/>
      <c r="G19" s="324">
        <v>40016</v>
      </c>
      <c r="H19" s="217" t="s">
        <v>28</v>
      </c>
      <c r="I19" s="243" t="s">
        <v>931</v>
      </c>
      <c r="J19" s="325" t="s">
        <v>1611</v>
      </c>
      <c r="K19" s="319">
        <v>9</v>
      </c>
      <c r="L19" s="264">
        <v>10</v>
      </c>
      <c r="M19" s="264">
        <f>1+2</f>
        <v>3</v>
      </c>
      <c r="N19" s="264">
        <v>8</v>
      </c>
      <c r="O19" s="264">
        <f>0+2</f>
        <v>2</v>
      </c>
      <c r="P19" s="264">
        <f>8.5+1.5</f>
        <v>10</v>
      </c>
      <c r="Q19" s="320">
        <f t="shared" si="0"/>
        <v>33</v>
      </c>
      <c r="R19" s="317" t="s">
        <v>1597</v>
      </c>
      <c r="S19" s="237" t="s">
        <v>1612</v>
      </c>
      <c r="T19" s="217" t="s">
        <v>32</v>
      </c>
      <c r="U19" s="325" t="s">
        <v>1611</v>
      </c>
    </row>
    <row r="20" spans="1:21" ht="15.75">
      <c r="A20" s="217">
        <v>9</v>
      </c>
      <c r="B20" s="243" t="s">
        <v>24</v>
      </c>
      <c r="C20" s="219" t="s">
        <v>37</v>
      </c>
      <c r="D20" s="219" t="s">
        <v>237</v>
      </c>
      <c r="E20" s="219" t="s">
        <v>45</v>
      </c>
      <c r="F20" s="225"/>
      <c r="G20" s="216">
        <v>40000</v>
      </c>
      <c r="H20" s="217" t="s">
        <v>28</v>
      </c>
      <c r="I20" s="243" t="s">
        <v>931</v>
      </c>
      <c r="J20" s="214" t="s">
        <v>82</v>
      </c>
      <c r="K20" s="319">
        <v>9</v>
      </c>
      <c r="L20" s="264">
        <v>10</v>
      </c>
      <c r="M20" s="264">
        <v>2</v>
      </c>
      <c r="N20" s="264">
        <v>10</v>
      </c>
      <c r="O20" s="264">
        <f>0+3.5</f>
        <v>3.5</v>
      </c>
      <c r="P20" s="264">
        <v>6</v>
      </c>
      <c r="Q20" s="320">
        <f t="shared" si="0"/>
        <v>31.5</v>
      </c>
      <c r="R20" s="317" t="s">
        <v>1597</v>
      </c>
      <c r="S20" s="219" t="s">
        <v>1602</v>
      </c>
      <c r="T20" s="217" t="s">
        <v>32</v>
      </c>
      <c r="U20" s="214" t="s">
        <v>82</v>
      </c>
    </row>
    <row r="21" spans="1:21" ht="15.75">
      <c r="A21" s="217">
        <v>10</v>
      </c>
      <c r="B21" s="243" t="s">
        <v>24</v>
      </c>
      <c r="C21" s="326" t="s">
        <v>1613</v>
      </c>
      <c r="D21" s="326" t="s">
        <v>176</v>
      </c>
      <c r="E21" s="326" t="s">
        <v>90</v>
      </c>
      <c r="F21" s="225" t="s">
        <v>1420</v>
      </c>
      <c r="G21" s="327">
        <v>40151</v>
      </c>
      <c r="H21" s="217" t="s">
        <v>28</v>
      </c>
      <c r="I21" s="243" t="s">
        <v>931</v>
      </c>
      <c r="J21" s="328" t="s">
        <v>1614</v>
      </c>
      <c r="K21" s="319">
        <v>9</v>
      </c>
      <c r="L21" s="224">
        <v>10</v>
      </c>
      <c r="M21" s="224">
        <v>0</v>
      </c>
      <c r="N21" s="224">
        <v>9</v>
      </c>
      <c r="O21" s="224">
        <f>1+7</f>
        <v>8</v>
      </c>
      <c r="P21" s="224">
        <v>4.5</v>
      </c>
      <c r="Q21" s="320">
        <f t="shared" si="0"/>
        <v>31.5</v>
      </c>
      <c r="R21" s="317" t="s">
        <v>1597</v>
      </c>
      <c r="S21" s="329" t="s">
        <v>1615</v>
      </c>
      <c r="T21" s="217" t="s">
        <v>32</v>
      </c>
      <c r="U21" s="328" t="s">
        <v>1616</v>
      </c>
    </row>
    <row r="22" spans="1:21" ht="15.75">
      <c r="A22" s="217">
        <v>11</v>
      </c>
      <c r="B22" s="243" t="s">
        <v>24</v>
      </c>
      <c r="C22" s="328" t="s">
        <v>1617</v>
      </c>
      <c r="D22" s="328" t="s">
        <v>490</v>
      </c>
      <c r="E22" s="328" t="s">
        <v>182</v>
      </c>
      <c r="F22" s="215" t="s">
        <v>1618</v>
      </c>
      <c r="G22" s="330">
        <v>40035</v>
      </c>
      <c r="H22" s="217" t="s">
        <v>28</v>
      </c>
      <c r="I22" s="243" t="s">
        <v>931</v>
      </c>
      <c r="J22" s="323" t="s">
        <v>1619</v>
      </c>
      <c r="K22" s="319">
        <v>9</v>
      </c>
      <c r="L22" s="224">
        <v>6</v>
      </c>
      <c r="M22" s="224">
        <f>5+1</f>
        <v>6</v>
      </c>
      <c r="N22" s="224">
        <v>10</v>
      </c>
      <c r="O22" s="224">
        <v>0</v>
      </c>
      <c r="P22" s="224">
        <f>8+1</f>
        <v>9</v>
      </c>
      <c r="Q22" s="320">
        <f t="shared" si="0"/>
        <v>31</v>
      </c>
      <c r="R22" s="317" t="s">
        <v>1597</v>
      </c>
      <c r="S22" s="329" t="s">
        <v>1620</v>
      </c>
      <c r="T22" s="217" t="s">
        <v>32</v>
      </c>
      <c r="U22" s="323" t="s">
        <v>1276</v>
      </c>
    </row>
    <row r="23" spans="1:21" ht="15.75">
      <c r="A23" s="217">
        <v>12</v>
      </c>
      <c r="B23" s="243" t="s">
        <v>24</v>
      </c>
      <c r="C23" s="219" t="s">
        <v>1621</v>
      </c>
      <c r="D23" s="219" t="s">
        <v>321</v>
      </c>
      <c r="E23" s="219" t="s">
        <v>295</v>
      </c>
      <c r="F23" s="217"/>
      <c r="G23" s="216">
        <v>39971</v>
      </c>
      <c r="H23" s="217" t="s">
        <v>28</v>
      </c>
      <c r="I23" s="243" t="s">
        <v>931</v>
      </c>
      <c r="J23" s="214" t="s">
        <v>82</v>
      </c>
      <c r="K23" s="319">
        <v>9</v>
      </c>
      <c r="L23" s="331">
        <f>9+1</f>
        <v>10</v>
      </c>
      <c r="M23" s="331">
        <f>1+3</f>
        <v>4</v>
      </c>
      <c r="N23" s="331">
        <f>2+3</f>
        <v>5</v>
      </c>
      <c r="O23" s="331">
        <f>1+2</f>
        <v>3</v>
      </c>
      <c r="P23" s="331">
        <f>3+5</f>
        <v>8</v>
      </c>
      <c r="Q23" s="320">
        <f t="shared" si="0"/>
        <v>30</v>
      </c>
      <c r="R23" s="317" t="s">
        <v>1597</v>
      </c>
      <c r="S23" s="219" t="s">
        <v>1602</v>
      </c>
      <c r="T23" s="217" t="s">
        <v>32</v>
      </c>
      <c r="U23" s="214" t="s">
        <v>82</v>
      </c>
    </row>
    <row r="24" spans="1:21" ht="15.75">
      <c r="A24" s="217">
        <v>13</v>
      </c>
      <c r="B24" s="243" t="s">
        <v>24</v>
      </c>
      <c r="C24" s="214" t="s">
        <v>1622</v>
      </c>
      <c r="D24" s="214" t="s">
        <v>1443</v>
      </c>
      <c r="E24" s="214" t="s">
        <v>90</v>
      </c>
      <c r="F24" s="217"/>
      <c r="G24" s="216">
        <v>39984</v>
      </c>
      <c r="H24" s="217" t="s">
        <v>28</v>
      </c>
      <c r="I24" s="243" t="s">
        <v>931</v>
      </c>
      <c r="J24" s="214" t="s">
        <v>46</v>
      </c>
      <c r="K24" s="319">
        <v>9</v>
      </c>
      <c r="L24" s="320">
        <v>10</v>
      </c>
      <c r="M24" s="320">
        <f>2.5+3</f>
        <v>5.5</v>
      </c>
      <c r="N24" s="320">
        <v>0</v>
      </c>
      <c r="O24" s="320">
        <f>0+4</f>
        <v>4</v>
      </c>
      <c r="P24" s="320">
        <f>8+2</f>
        <v>10</v>
      </c>
      <c r="Q24" s="320">
        <f t="shared" si="0"/>
        <v>29.5</v>
      </c>
      <c r="R24" s="317" t="s">
        <v>1597</v>
      </c>
      <c r="S24" s="214" t="s">
        <v>1600</v>
      </c>
      <c r="T24" s="217" t="s">
        <v>32</v>
      </c>
      <c r="U24" s="214" t="s">
        <v>46</v>
      </c>
    </row>
    <row r="25" spans="1:21" ht="15.75">
      <c r="A25" s="217">
        <v>14</v>
      </c>
      <c r="B25" s="243" t="s">
        <v>24</v>
      </c>
      <c r="C25" s="214" t="s">
        <v>1623</v>
      </c>
      <c r="D25" s="214" t="s">
        <v>674</v>
      </c>
      <c r="E25" s="214" t="s">
        <v>530</v>
      </c>
      <c r="F25" s="217"/>
      <c r="G25" s="216">
        <v>39944</v>
      </c>
      <c r="H25" s="217" t="s">
        <v>28</v>
      </c>
      <c r="I25" s="243" t="s">
        <v>931</v>
      </c>
      <c r="J25" s="214" t="s">
        <v>287</v>
      </c>
      <c r="K25" s="319">
        <v>9</v>
      </c>
      <c r="L25" s="220">
        <v>10</v>
      </c>
      <c r="M25" s="220">
        <v>10</v>
      </c>
      <c r="N25" s="220">
        <v>0</v>
      </c>
      <c r="O25" s="220">
        <v>2</v>
      </c>
      <c r="P25" s="220">
        <v>2</v>
      </c>
      <c r="Q25" s="320">
        <f t="shared" si="0"/>
        <v>24</v>
      </c>
      <c r="R25" s="317" t="s">
        <v>1597</v>
      </c>
      <c r="S25" s="232" t="s">
        <v>288</v>
      </c>
      <c r="T25" s="217" t="s">
        <v>32</v>
      </c>
      <c r="U25" s="214" t="s">
        <v>287</v>
      </c>
    </row>
    <row r="26" spans="1:21" ht="15.75">
      <c r="A26" s="217">
        <v>15</v>
      </c>
      <c r="B26" s="243" t="s">
        <v>24</v>
      </c>
      <c r="C26" s="214" t="s">
        <v>1624</v>
      </c>
      <c r="D26" s="214" t="s">
        <v>109</v>
      </c>
      <c r="E26" s="214" t="s">
        <v>692</v>
      </c>
      <c r="F26" s="217"/>
      <c r="G26" s="216">
        <v>40080</v>
      </c>
      <c r="H26" s="217" t="s">
        <v>28</v>
      </c>
      <c r="I26" s="243" t="s">
        <v>931</v>
      </c>
      <c r="J26" s="214" t="s">
        <v>46</v>
      </c>
      <c r="K26" s="319">
        <v>9</v>
      </c>
      <c r="L26" s="331">
        <v>9</v>
      </c>
      <c r="M26" s="331">
        <v>10</v>
      </c>
      <c r="N26" s="331">
        <v>0</v>
      </c>
      <c r="O26" s="331">
        <v>0</v>
      </c>
      <c r="P26" s="331">
        <v>5</v>
      </c>
      <c r="Q26" s="320">
        <f t="shared" si="0"/>
        <v>24</v>
      </c>
      <c r="R26" s="317" t="s">
        <v>1597</v>
      </c>
      <c r="S26" s="214" t="s">
        <v>1620</v>
      </c>
      <c r="T26" s="217" t="s">
        <v>32</v>
      </c>
      <c r="U26" s="214" t="s">
        <v>46</v>
      </c>
    </row>
    <row r="27" spans="1:21" ht="15.75">
      <c r="A27" s="217">
        <v>16</v>
      </c>
      <c r="B27" s="243" t="s">
        <v>24</v>
      </c>
      <c r="C27" s="219" t="s">
        <v>1625</v>
      </c>
      <c r="D27" s="219" t="s">
        <v>753</v>
      </c>
      <c r="E27" s="219" t="s">
        <v>190</v>
      </c>
      <c r="F27" s="217"/>
      <c r="G27" s="216">
        <v>40084</v>
      </c>
      <c r="H27" s="217" t="s">
        <v>28</v>
      </c>
      <c r="I27" s="243" t="s">
        <v>931</v>
      </c>
      <c r="J27" s="214" t="s">
        <v>82</v>
      </c>
      <c r="K27" s="319">
        <v>9</v>
      </c>
      <c r="L27" s="320">
        <f>4+3</f>
        <v>7</v>
      </c>
      <c r="M27" s="320">
        <v>10</v>
      </c>
      <c r="N27" s="320">
        <v>2</v>
      </c>
      <c r="O27" s="320">
        <v>1</v>
      </c>
      <c r="P27" s="320">
        <v>3.5</v>
      </c>
      <c r="Q27" s="320">
        <f t="shared" si="0"/>
        <v>23.5</v>
      </c>
      <c r="R27" s="317" t="s">
        <v>1597</v>
      </c>
      <c r="S27" s="219" t="s">
        <v>179</v>
      </c>
      <c r="T27" s="217" t="s">
        <v>32</v>
      </c>
      <c r="U27" s="214" t="s">
        <v>82</v>
      </c>
    </row>
    <row r="28" spans="1:21" ht="15.75">
      <c r="A28" s="217">
        <v>17</v>
      </c>
      <c r="B28" s="243" t="s">
        <v>24</v>
      </c>
      <c r="C28" s="328" t="s">
        <v>612</v>
      </c>
      <c r="D28" s="328" t="s">
        <v>210</v>
      </c>
      <c r="E28" s="328" t="s">
        <v>381</v>
      </c>
      <c r="F28" s="215" t="s">
        <v>1420</v>
      </c>
      <c r="G28" s="330">
        <v>44957</v>
      </c>
      <c r="H28" s="217" t="s">
        <v>28</v>
      </c>
      <c r="I28" s="243" t="s">
        <v>931</v>
      </c>
      <c r="J28" s="328" t="s">
        <v>1614</v>
      </c>
      <c r="K28" s="319">
        <v>9</v>
      </c>
      <c r="L28" s="224">
        <v>10</v>
      </c>
      <c r="M28" s="224">
        <f>1+1</f>
        <v>2</v>
      </c>
      <c r="N28" s="224">
        <v>3</v>
      </c>
      <c r="O28" s="224">
        <v>0</v>
      </c>
      <c r="P28" s="224">
        <f>5.5+2.5</f>
        <v>8</v>
      </c>
      <c r="Q28" s="320">
        <f t="shared" si="0"/>
        <v>23</v>
      </c>
      <c r="R28" s="317" t="s">
        <v>1597</v>
      </c>
      <c r="S28" s="329" t="s">
        <v>83</v>
      </c>
      <c r="T28" s="217" t="s">
        <v>32</v>
      </c>
      <c r="U28" s="328" t="s">
        <v>1616</v>
      </c>
    </row>
    <row r="29" spans="1:21" ht="15.75">
      <c r="A29" s="217">
        <v>18</v>
      </c>
      <c r="B29" s="243" t="s">
        <v>24</v>
      </c>
      <c r="C29" s="214" t="s">
        <v>1626</v>
      </c>
      <c r="D29" s="214" t="s">
        <v>139</v>
      </c>
      <c r="E29" s="214" t="s">
        <v>1041</v>
      </c>
      <c r="F29" s="217"/>
      <c r="G29" s="216">
        <v>40148</v>
      </c>
      <c r="H29" s="217" t="s">
        <v>28</v>
      </c>
      <c r="I29" s="243" t="s">
        <v>931</v>
      </c>
      <c r="J29" s="214" t="s">
        <v>63</v>
      </c>
      <c r="K29" s="319">
        <v>9</v>
      </c>
      <c r="L29" s="220">
        <v>10</v>
      </c>
      <c r="M29" s="220">
        <v>7</v>
      </c>
      <c r="N29" s="220">
        <v>2</v>
      </c>
      <c r="O29" s="220">
        <v>1</v>
      </c>
      <c r="P29" s="220">
        <f>0.5+1</f>
        <v>1.5</v>
      </c>
      <c r="Q29" s="320">
        <f t="shared" si="0"/>
        <v>21.5</v>
      </c>
      <c r="R29" s="317" t="s">
        <v>1597</v>
      </c>
      <c r="S29" s="219" t="s">
        <v>64</v>
      </c>
      <c r="T29" s="217" t="s">
        <v>32</v>
      </c>
      <c r="U29" s="214" t="s">
        <v>63</v>
      </c>
    </row>
    <row r="30" spans="1:21" ht="15.75">
      <c r="A30" s="217">
        <v>19</v>
      </c>
      <c r="B30" s="243" t="s">
        <v>24</v>
      </c>
      <c r="C30" s="323" t="s">
        <v>1627</v>
      </c>
      <c r="D30" s="323" t="s">
        <v>80</v>
      </c>
      <c r="E30" s="323" t="s">
        <v>341</v>
      </c>
      <c r="F30" s="217"/>
      <c r="G30" s="324">
        <v>39909</v>
      </c>
      <c r="H30" s="217" t="s">
        <v>28</v>
      </c>
      <c r="I30" s="243" t="s">
        <v>931</v>
      </c>
      <c r="J30" s="325" t="s">
        <v>1611</v>
      </c>
      <c r="K30" s="319">
        <v>9</v>
      </c>
      <c r="L30" s="331">
        <v>6</v>
      </c>
      <c r="M30" s="331">
        <f>4+1</f>
        <v>5</v>
      </c>
      <c r="N30" s="331">
        <v>1</v>
      </c>
      <c r="O30" s="331">
        <f>0+1</f>
        <v>1</v>
      </c>
      <c r="P30" s="331">
        <f>7.5+0.5</f>
        <v>8</v>
      </c>
      <c r="Q30" s="320">
        <f t="shared" si="0"/>
        <v>21</v>
      </c>
      <c r="R30" s="317" t="s">
        <v>1597</v>
      </c>
      <c r="S30" s="237" t="s">
        <v>1612</v>
      </c>
      <c r="T30" s="217" t="s">
        <v>32</v>
      </c>
      <c r="U30" s="325" t="s">
        <v>1611</v>
      </c>
    </row>
    <row r="31" spans="1:21" ht="15.75">
      <c r="A31" s="217">
        <v>20</v>
      </c>
      <c r="B31" s="243" t="s">
        <v>24</v>
      </c>
      <c r="C31" s="219" t="s">
        <v>1628</v>
      </c>
      <c r="D31" s="219" t="s">
        <v>121</v>
      </c>
      <c r="E31" s="219" t="s">
        <v>848</v>
      </c>
      <c r="F31" s="217"/>
      <c r="G31" s="216">
        <v>39823</v>
      </c>
      <c r="H31" s="217" t="s">
        <v>28</v>
      </c>
      <c r="I31" s="243" t="s">
        <v>931</v>
      </c>
      <c r="J31" s="214" t="s">
        <v>82</v>
      </c>
      <c r="K31" s="319">
        <v>9</v>
      </c>
      <c r="L31" s="220">
        <v>10</v>
      </c>
      <c r="M31" s="220">
        <v>9</v>
      </c>
      <c r="N31" s="220">
        <v>0</v>
      </c>
      <c r="O31" s="220">
        <v>0</v>
      </c>
      <c r="P31" s="220">
        <v>1.5</v>
      </c>
      <c r="Q31" s="320">
        <f t="shared" si="0"/>
        <v>20.5</v>
      </c>
      <c r="R31" s="317" t="s">
        <v>1597</v>
      </c>
      <c r="S31" s="219" t="s">
        <v>83</v>
      </c>
      <c r="T31" s="217" t="s">
        <v>32</v>
      </c>
      <c r="U31" s="214" t="s">
        <v>82</v>
      </c>
    </row>
    <row r="32" spans="1:21" ht="15.75">
      <c r="A32" s="217">
        <v>21</v>
      </c>
      <c r="B32" s="243" t="s">
        <v>24</v>
      </c>
      <c r="C32" s="222" t="s">
        <v>1629</v>
      </c>
      <c r="D32" s="222" t="s">
        <v>139</v>
      </c>
      <c r="E32" s="222" t="s">
        <v>265</v>
      </c>
      <c r="F32" s="217"/>
      <c r="G32" s="321">
        <v>39908</v>
      </c>
      <c r="H32" s="217" t="s">
        <v>28</v>
      </c>
      <c r="I32" s="243" t="s">
        <v>931</v>
      </c>
      <c r="J32" s="222" t="s">
        <v>57</v>
      </c>
      <c r="K32" s="319">
        <v>9</v>
      </c>
      <c r="L32" s="320">
        <v>10</v>
      </c>
      <c r="M32" s="320">
        <v>0</v>
      </c>
      <c r="N32" s="320">
        <v>0</v>
      </c>
      <c r="O32" s="320">
        <v>1</v>
      </c>
      <c r="P32" s="320">
        <v>8.5</v>
      </c>
      <c r="Q32" s="320">
        <f t="shared" si="0"/>
        <v>19.5</v>
      </c>
      <c r="R32" s="317" t="s">
        <v>1597</v>
      </c>
      <c r="S32" s="222" t="s">
        <v>950</v>
      </c>
      <c r="T32" s="217" t="s">
        <v>32</v>
      </c>
      <c r="U32" s="222" t="s">
        <v>57</v>
      </c>
    </row>
    <row r="33" spans="1:21" ht="15.75">
      <c r="A33" s="217">
        <v>22</v>
      </c>
      <c r="B33" s="243" t="s">
        <v>24</v>
      </c>
      <c r="C33" s="323" t="s">
        <v>1630</v>
      </c>
      <c r="D33" s="323" t="s">
        <v>1631</v>
      </c>
      <c r="E33" s="323" t="s">
        <v>95</v>
      </c>
      <c r="F33" s="217"/>
      <c r="G33" s="324">
        <v>39948</v>
      </c>
      <c r="H33" s="217" t="s">
        <v>28</v>
      </c>
      <c r="I33" s="243" t="s">
        <v>931</v>
      </c>
      <c r="J33" s="325" t="s">
        <v>1611</v>
      </c>
      <c r="K33" s="319">
        <v>9</v>
      </c>
      <c r="L33" s="331">
        <f>6+2</f>
        <v>8</v>
      </c>
      <c r="M33" s="331">
        <v>2</v>
      </c>
      <c r="N33" s="331">
        <v>0</v>
      </c>
      <c r="O33" s="331">
        <v>1</v>
      </c>
      <c r="P33" s="331">
        <v>8</v>
      </c>
      <c r="Q33" s="320">
        <f t="shared" si="0"/>
        <v>19</v>
      </c>
      <c r="R33" s="317" t="s">
        <v>1597</v>
      </c>
      <c r="S33" s="237" t="s">
        <v>1612</v>
      </c>
      <c r="T33" s="217" t="s">
        <v>32</v>
      </c>
      <c r="U33" s="325" t="s">
        <v>1611</v>
      </c>
    </row>
    <row r="34" spans="1:21" ht="15.75">
      <c r="A34" s="217">
        <v>23</v>
      </c>
      <c r="B34" s="243" t="s">
        <v>24</v>
      </c>
      <c r="C34" s="332" t="s">
        <v>1632</v>
      </c>
      <c r="D34" s="332" t="s">
        <v>1633</v>
      </c>
      <c r="E34" s="333"/>
      <c r="F34" s="253"/>
      <c r="G34" s="334">
        <v>40001</v>
      </c>
      <c r="H34" s="217" t="s">
        <v>28</v>
      </c>
      <c r="I34" s="243" t="s">
        <v>931</v>
      </c>
      <c r="J34" s="332" t="s">
        <v>1634</v>
      </c>
      <c r="K34" s="319">
        <v>9</v>
      </c>
      <c r="L34" s="319">
        <v>7</v>
      </c>
      <c r="M34" s="319">
        <v>3</v>
      </c>
      <c r="N34" s="319">
        <v>3</v>
      </c>
      <c r="O34" s="319">
        <v>0</v>
      </c>
      <c r="P34" s="319">
        <v>5</v>
      </c>
      <c r="Q34" s="320">
        <f t="shared" si="0"/>
        <v>18</v>
      </c>
      <c r="R34" s="317" t="s">
        <v>1597</v>
      </c>
      <c r="S34" s="333"/>
      <c r="T34" s="335"/>
      <c r="U34" s="333"/>
    </row>
    <row r="35" spans="1:21" ht="15.75">
      <c r="A35" s="217">
        <v>24</v>
      </c>
      <c r="B35" s="243" t="s">
        <v>24</v>
      </c>
      <c r="C35" s="336" t="s">
        <v>1635</v>
      </c>
      <c r="D35" s="336" t="s">
        <v>1636</v>
      </c>
      <c r="E35" s="336" t="s">
        <v>90</v>
      </c>
      <c r="F35" s="217"/>
      <c r="G35" s="216">
        <v>39871</v>
      </c>
      <c r="H35" s="217" t="s">
        <v>28</v>
      </c>
      <c r="I35" s="243" t="s">
        <v>931</v>
      </c>
      <c r="J35" s="222" t="s">
        <v>173</v>
      </c>
      <c r="K35" s="319">
        <v>9</v>
      </c>
      <c r="L35" s="220">
        <v>10</v>
      </c>
      <c r="M35" s="220">
        <v>0</v>
      </c>
      <c r="N35" s="220">
        <v>0</v>
      </c>
      <c r="O35" s="220">
        <v>7</v>
      </c>
      <c r="P35" s="220">
        <v>0.5</v>
      </c>
      <c r="Q35" s="320">
        <f t="shared" si="0"/>
        <v>17.5</v>
      </c>
      <c r="R35" s="317" t="s">
        <v>1597</v>
      </c>
      <c r="S35" s="337" t="s">
        <v>1637</v>
      </c>
      <c r="T35" s="217" t="s">
        <v>32</v>
      </c>
      <c r="U35" s="222" t="s">
        <v>173</v>
      </c>
    </row>
    <row r="36" spans="1:21" ht="15.75">
      <c r="A36" s="217">
        <v>25</v>
      </c>
      <c r="B36" s="243" t="s">
        <v>24</v>
      </c>
      <c r="C36" s="219" t="s">
        <v>1638</v>
      </c>
      <c r="D36" s="219" t="s">
        <v>113</v>
      </c>
      <c r="E36" s="219" t="s">
        <v>381</v>
      </c>
      <c r="F36" s="217"/>
      <c r="G36" s="216">
        <v>39854</v>
      </c>
      <c r="H36" s="217" t="s">
        <v>28</v>
      </c>
      <c r="I36" s="243" t="s">
        <v>931</v>
      </c>
      <c r="J36" s="214" t="s">
        <v>82</v>
      </c>
      <c r="K36" s="319">
        <v>9</v>
      </c>
      <c r="L36" s="264">
        <v>7</v>
      </c>
      <c r="M36" s="264">
        <v>1</v>
      </c>
      <c r="N36" s="264">
        <v>0</v>
      </c>
      <c r="O36" s="264">
        <v>1</v>
      </c>
      <c r="P36" s="264">
        <v>8</v>
      </c>
      <c r="Q36" s="320">
        <f t="shared" si="0"/>
        <v>17</v>
      </c>
      <c r="R36" s="317" t="s">
        <v>1597</v>
      </c>
      <c r="S36" s="219" t="s">
        <v>1602</v>
      </c>
      <c r="T36" s="217" t="s">
        <v>32</v>
      </c>
      <c r="U36" s="214" t="s">
        <v>82</v>
      </c>
    </row>
    <row r="37" spans="1:21" ht="15.75">
      <c r="A37" s="217">
        <v>26</v>
      </c>
      <c r="B37" s="243" t="s">
        <v>24</v>
      </c>
      <c r="C37" s="214" t="s">
        <v>1639</v>
      </c>
      <c r="D37" s="214" t="s">
        <v>1505</v>
      </c>
      <c r="E37" s="214" t="s">
        <v>34</v>
      </c>
      <c r="F37" s="217"/>
      <c r="G37" s="216">
        <v>40094</v>
      </c>
      <c r="H37" s="217" t="s">
        <v>28</v>
      </c>
      <c r="I37" s="243" t="s">
        <v>931</v>
      </c>
      <c r="J37" s="214" t="s">
        <v>358</v>
      </c>
      <c r="K37" s="319">
        <v>9</v>
      </c>
      <c r="L37" s="220">
        <v>10</v>
      </c>
      <c r="M37" s="220">
        <v>2</v>
      </c>
      <c r="N37" s="220">
        <v>0</v>
      </c>
      <c r="O37" s="220">
        <v>0</v>
      </c>
      <c r="P37" s="220">
        <v>5</v>
      </c>
      <c r="Q37" s="320">
        <f t="shared" si="0"/>
        <v>17</v>
      </c>
      <c r="R37" s="317" t="s">
        <v>1597</v>
      </c>
      <c r="S37" s="214" t="s">
        <v>359</v>
      </c>
      <c r="T37" s="217" t="s">
        <v>32</v>
      </c>
      <c r="U37" s="214" t="s">
        <v>358</v>
      </c>
    </row>
    <row r="38" spans="1:21" ht="15.75">
      <c r="A38" s="217">
        <v>27</v>
      </c>
      <c r="B38" s="243" t="s">
        <v>24</v>
      </c>
      <c r="C38" s="323" t="s">
        <v>1640</v>
      </c>
      <c r="D38" s="323" t="s">
        <v>141</v>
      </c>
      <c r="E38" s="323" t="s">
        <v>105</v>
      </c>
      <c r="F38" s="217"/>
      <c r="G38" s="324">
        <v>39850</v>
      </c>
      <c r="H38" s="217" t="s">
        <v>28</v>
      </c>
      <c r="I38" s="243" t="s">
        <v>931</v>
      </c>
      <c r="J38" s="325" t="s">
        <v>1611</v>
      </c>
      <c r="K38" s="319">
        <v>9</v>
      </c>
      <c r="L38" s="220">
        <v>10</v>
      </c>
      <c r="M38" s="220">
        <v>0</v>
      </c>
      <c r="N38" s="220">
        <f>2+1</f>
        <v>3</v>
      </c>
      <c r="O38" s="220">
        <f>0+1</f>
        <v>1</v>
      </c>
      <c r="P38" s="220">
        <f>2.5+0.5</f>
        <v>3</v>
      </c>
      <c r="Q38" s="320">
        <f t="shared" si="0"/>
        <v>17</v>
      </c>
      <c r="R38" s="317" t="s">
        <v>1597</v>
      </c>
      <c r="S38" s="237" t="s">
        <v>1612</v>
      </c>
      <c r="T38" s="217" t="s">
        <v>32</v>
      </c>
      <c r="U38" s="325" t="s">
        <v>1611</v>
      </c>
    </row>
    <row r="39" spans="1:21" ht="15.75">
      <c r="A39" s="217">
        <v>28</v>
      </c>
      <c r="B39" s="243" t="s">
        <v>24</v>
      </c>
      <c r="C39" s="336" t="s">
        <v>1641</v>
      </c>
      <c r="D39" s="336" t="s">
        <v>485</v>
      </c>
      <c r="E39" s="222" t="s">
        <v>692</v>
      </c>
      <c r="F39" s="217"/>
      <c r="G39" s="321">
        <v>40198</v>
      </c>
      <c r="H39" s="217" t="s">
        <v>28</v>
      </c>
      <c r="I39" s="243" t="s">
        <v>931</v>
      </c>
      <c r="J39" s="222" t="s">
        <v>122</v>
      </c>
      <c r="K39" s="319">
        <v>9</v>
      </c>
      <c r="L39" s="247">
        <v>10</v>
      </c>
      <c r="M39" s="247">
        <v>3</v>
      </c>
      <c r="N39" s="247">
        <f>1+1</f>
        <v>2</v>
      </c>
      <c r="O39" s="247">
        <v>0</v>
      </c>
      <c r="P39" s="247">
        <v>1.5</v>
      </c>
      <c r="Q39" s="320">
        <f t="shared" si="0"/>
        <v>16.5</v>
      </c>
      <c r="R39" s="317" t="s">
        <v>1597</v>
      </c>
      <c r="S39" s="222" t="s">
        <v>123</v>
      </c>
      <c r="T39" s="217" t="s">
        <v>32</v>
      </c>
      <c r="U39" s="222" t="s">
        <v>122</v>
      </c>
    </row>
    <row r="40" spans="1:21" ht="15.75">
      <c r="A40" s="217">
        <v>29</v>
      </c>
      <c r="B40" s="243" t="s">
        <v>24</v>
      </c>
      <c r="C40" s="214" t="s">
        <v>1642</v>
      </c>
      <c r="D40" s="214" t="s">
        <v>1643</v>
      </c>
      <c r="E40" s="214" t="s">
        <v>1041</v>
      </c>
      <c r="F40" s="217"/>
      <c r="G40" s="216">
        <v>40067</v>
      </c>
      <c r="H40" s="217" t="s">
        <v>28</v>
      </c>
      <c r="I40" s="243" t="s">
        <v>931</v>
      </c>
      <c r="J40" s="214" t="s">
        <v>867</v>
      </c>
      <c r="K40" s="319">
        <v>9</v>
      </c>
      <c r="L40" s="264">
        <v>10</v>
      </c>
      <c r="M40" s="264">
        <v>0</v>
      </c>
      <c r="N40" s="264">
        <v>2</v>
      </c>
      <c r="O40" s="264">
        <v>0</v>
      </c>
      <c r="P40" s="264">
        <v>4</v>
      </c>
      <c r="Q40" s="320">
        <f t="shared" si="0"/>
        <v>16</v>
      </c>
      <c r="R40" s="317" t="s">
        <v>1597</v>
      </c>
      <c r="S40" s="214" t="s">
        <v>1644</v>
      </c>
      <c r="T40" s="217" t="s">
        <v>32</v>
      </c>
      <c r="U40" s="214" t="s">
        <v>867</v>
      </c>
    </row>
    <row r="41" spans="1:21" ht="15.75">
      <c r="A41" s="217">
        <v>30</v>
      </c>
      <c r="B41" s="243" t="s">
        <v>24</v>
      </c>
      <c r="C41" s="219" t="s">
        <v>1645</v>
      </c>
      <c r="D41" s="219" t="s">
        <v>529</v>
      </c>
      <c r="E41" s="219" t="s">
        <v>1646</v>
      </c>
      <c r="F41" s="217"/>
      <c r="G41" s="216">
        <v>39862</v>
      </c>
      <c r="H41" s="217" t="s">
        <v>28</v>
      </c>
      <c r="I41" s="243" t="s">
        <v>931</v>
      </c>
      <c r="J41" s="214" t="s">
        <v>82</v>
      </c>
      <c r="K41" s="319">
        <v>9</v>
      </c>
      <c r="L41" s="247">
        <v>10</v>
      </c>
      <c r="M41" s="247">
        <v>1</v>
      </c>
      <c r="N41" s="247">
        <v>1</v>
      </c>
      <c r="O41" s="247">
        <v>0</v>
      </c>
      <c r="P41" s="247">
        <v>3.5</v>
      </c>
      <c r="Q41" s="320">
        <f t="shared" si="0"/>
        <v>15.5</v>
      </c>
      <c r="R41" s="317" t="s">
        <v>1597</v>
      </c>
      <c r="S41" s="219" t="s">
        <v>179</v>
      </c>
      <c r="T41" s="217" t="s">
        <v>32</v>
      </c>
      <c r="U41" s="214" t="s">
        <v>82</v>
      </c>
    </row>
    <row r="42" spans="1:21" ht="15.75">
      <c r="A42" s="217">
        <v>31</v>
      </c>
      <c r="B42" s="243" t="s">
        <v>24</v>
      </c>
      <c r="C42" s="323" t="s">
        <v>1437</v>
      </c>
      <c r="D42" s="323" t="s">
        <v>485</v>
      </c>
      <c r="E42" s="323" t="s">
        <v>1647</v>
      </c>
      <c r="F42" s="217"/>
      <c r="G42" s="324">
        <v>39867</v>
      </c>
      <c r="H42" s="217" t="s">
        <v>28</v>
      </c>
      <c r="I42" s="243" t="s">
        <v>931</v>
      </c>
      <c r="J42" s="325" t="s">
        <v>1611</v>
      </c>
      <c r="K42" s="319">
        <v>9</v>
      </c>
      <c r="L42" s="220">
        <v>10</v>
      </c>
      <c r="M42" s="220">
        <v>0</v>
      </c>
      <c r="N42" s="220">
        <v>1</v>
      </c>
      <c r="O42" s="220">
        <v>0</v>
      </c>
      <c r="P42" s="220">
        <v>4</v>
      </c>
      <c r="Q42" s="320">
        <f t="shared" si="0"/>
        <v>15</v>
      </c>
      <c r="R42" s="317" t="s">
        <v>1597</v>
      </c>
      <c r="S42" s="214" t="s">
        <v>42</v>
      </c>
      <c r="T42" s="217" t="s">
        <v>32</v>
      </c>
      <c r="U42" s="325" t="s">
        <v>1611</v>
      </c>
    </row>
    <row r="43" spans="1:21" ht="15.75">
      <c r="A43" s="217">
        <v>32</v>
      </c>
      <c r="B43" s="243" t="s">
        <v>24</v>
      </c>
      <c r="C43" s="214" t="s">
        <v>1648</v>
      </c>
      <c r="D43" s="237" t="s">
        <v>1649</v>
      </c>
      <c r="E43" s="237" t="s">
        <v>1650</v>
      </c>
      <c r="F43" s="229"/>
      <c r="G43" s="216">
        <v>39994</v>
      </c>
      <c r="H43" s="217" t="s">
        <v>28</v>
      </c>
      <c r="I43" s="243" t="s">
        <v>931</v>
      </c>
      <c r="J43" s="214" t="s">
        <v>287</v>
      </c>
      <c r="K43" s="319">
        <v>9</v>
      </c>
      <c r="L43" s="247">
        <v>10</v>
      </c>
      <c r="M43" s="247">
        <v>2</v>
      </c>
      <c r="N43" s="247">
        <v>1</v>
      </c>
      <c r="O43" s="247">
        <v>0</v>
      </c>
      <c r="P43" s="247">
        <v>2</v>
      </c>
      <c r="Q43" s="320">
        <f t="shared" si="0"/>
        <v>15</v>
      </c>
      <c r="R43" s="317" t="s">
        <v>1597</v>
      </c>
      <c r="S43" s="232" t="s">
        <v>288</v>
      </c>
      <c r="T43" s="217" t="s">
        <v>32</v>
      </c>
      <c r="U43" s="214" t="s">
        <v>287</v>
      </c>
    </row>
    <row r="44" spans="1:21" ht="15.75">
      <c r="A44" s="217">
        <v>33</v>
      </c>
      <c r="B44" s="243" t="s">
        <v>24</v>
      </c>
      <c r="C44" s="222" t="s">
        <v>1651</v>
      </c>
      <c r="D44" s="222" t="s">
        <v>303</v>
      </c>
      <c r="E44" s="222" t="s">
        <v>710</v>
      </c>
      <c r="F44" s="217"/>
      <c r="G44" s="321">
        <v>39971</v>
      </c>
      <c r="H44" s="217" t="s">
        <v>28</v>
      </c>
      <c r="I44" s="243" t="s">
        <v>931</v>
      </c>
      <c r="J44" s="222" t="s">
        <v>57</v>
      </c>
      <c r="K44" s="319">
        <v>9</v>
      </c>
      <c r="L44" s="338" t="s">
        <v>1652</v>
      </c>
      <c r="M44" s="338" t="s">
        <v>1653</v>
      </c>
      <c r="N44" s="338" t="s">
        <v>1653</v>
      </c>
      <c r="O44" s="338" t="s">
        <v>1654</v>
      </c>
      <c r="P44" s="339" t="s">
        <v>1655</v>
      </c>
      <c r="Q44" s="338" t="s">
        <v>1656</v>
      </c>
      <c r="R44" s="317" t="s">
        <v>1597</v>
      </c>
      <c r="S44" s="222" t="s">
        <v>950</v>
      </c>
      <c r="T44" s="217" t="s">
        <v>32</v>
      </c>
      <c r="U44" s="222" t="s">
        <v>57</v>
      </c>
    </row>
    <row r="45" spans="1:21" ht="18.75">
      <c r="A45" s="63">
        <v>34</v>
      </c>
      <c r="B45" s="171" t="s">
        <v>24</v>
      </c>
      <c r="C45" s="340" t="s">
        <v>1657</v>
      </c>
      <c r="D45" s="340" t="s">
        <v>298</v>
      </c>
      <c r="E45" s="340" t="s">
        <v>692</v>
      </c>
      <c r="F45" s="63"/>
      <c r="G45" s="341">
        <v>39933</v>
      </c>
      <c r="H45" s="63" t="s">
        <v>28</v>
      </c>
      <c r="I45" s="171" t="s">
        <v>931</v>
      </c>
      <c r="J45" s="342" t="s">
        <v>1611</v>
      </c>
      <c r="K45" s="343">
        <v>9</v>
      </c>
      <c r="L45" s="344">
        <v>10</v>
      </c>
      <c r="M45" s="344">
        <v>0</v>
      </c>
      <c r="N45" s="344">
        <v>0</v>
      </c>
      <c r="O45" s="344">
        <v>0</v>
      </c>
      <c r="P45" s="344">
        <v>4.5</v>
      </c>
      <c r="Q45" s="345">
        <f t="shared" ref="Q45:Q76" si="1">SUM(L45:P45)</f>
        <v>14.5</v>
      </c>
      <c r="R45" s="163" t="s">
        <v>1958</v>
      </c>
      <c r="S45" s="142" t="s">
        <v>42</v>
      </c>
      <c r="T45" s="63" t="s">
        <v>32</v>
      </c>
      <c r="U45" s="342" t="s">
        <v>1611</v>
      </c>
    </row>
    <row r="46" spans="1:21" ht="15.75">
      <c r="A46" s="63">
        <v>35</v>
      </c>
      <c r="B46" s="171" t="s">
        <v>24</v>
      </c>
      <c r="C46" s="340" t="s">
        <v>1658</v>
      </c>
      <c r="D46" s="340" t="s">
        <v>732</v>
      </c>
      <c r="E46" s="340" t="s">
        <v>90</v>
      </c>
      <c r="F46" s="63"/>
      <c r="G46" s="341">
        <v>39918</v>
      </c>
      <c r="H46" s="63" t="s">
        <v>28</v>
      </c>
      <c r="I46" s="171" t="s">
        <v>931</v>
      </c>
      <c r="J46" s="342" t="s">
        <v>1611</v>
      </c>
      <c r="K46" s="343">
        <v>9</v>
      </c>
      <c r="L46" s="210">
        <v>10</v>
      </c>
      <c r="M46" s="210">
        <v>0</v>
      </c>
      <c r="N46" s="210">
        <v>1</v>
      </c>
      <c r="O46" s="210">
        <v>0</v>
      </c>
      <c r="P46" s="210">
        <v>3.5</v>
      </c>
      <c r="Q46" s="345">
        <f t="shared" si="1"/>
        <v>14.5</v>
      </c>
      <c r="R46" s="163" t="s">
        <v>1958</v>
      </c>
      <c r="S46" s="142" t="s">
        <v>42</v>
      </c>
      <c r="T46" s="63" t="s">
        <v>32</v>
      </c>
      <c r="U46" s="342" t="s">
        <v>1611</v>
      </c>
    </row>
    <row r="47" spans="1:21" ht="15.75">
      <c r="A47" s="63">
        <v>36</v>
      </c>
      <c r="B47" s="171" t="s">
        <v>24</v>
      </c>
      <c r="C47" s="142" t="s">
        <v>1659</v>
      </c>
      <c r="D47" s="142" t="s">
        <v>290</v>
      </c>
      <c r="E47" s="142" t="s">
        <v>238</v>
      </c>
      <c r="F47" s="63"/>
      <c r="G47" s="62">
        <v>39907</v>
      </c>
      <c r="H47" s="63" t="s">
        <v>28</v>
      </c>
      <c r="I47" s="171" t="s">
        <v>931</v>
      </c>
      <c r="J47" s="142" t="s">
        <v>46</v>
      </c>
      <c r="K47" s="343">
        <v>9</v>
      </c>
      <c r="L47" s="346">
        <v>10</v>
      </c>
      <c r="M47" s="346">
        <f>0+1</f>
        <v>1</v>
      </c>
      <c r="N47" s="346">
        <f>0+0.5</f>
        <v>0.5</v>
      </c>
      <c r="O47" s="346">
        <f>0+1</f>
        <v>1</v>
      </c>
      <c r="P47" s="346">
        <v>2</v>
      </c>
      <c r="Q47" s="345">
        <f t="shared" si="1"/>
        <v>14.5</v>
      </c>
      <c r="R47" s="163" t="s">
        <v>1958</v>
      </c>
      <c r="S47" s="142" t="s">
        <v>1620</v>
      </c>
      <c r="T47" s="63" t="s">
        <v>32</v>
      </c>
      <c r="U47" s="142" t="s">
        <v>46</v>
      </c>
    </row>
    <row r="48" spans="1:21" ht="15.75">
      <c r="A48" s="63">
        <v>37</v>
      </c>
      <c r="B48" s="171" t="s">
        <v>24</v>
      </c>
      <c r="C48" s="347" t="s">
        <v>1660</v>
      </c>
      <c r="D48" s="347" t="s">
        <v>657</v>
      </c>
      <c r="E48" s="347" t="s">
        <v>1661</v>
      </c>
      <c r="F48" s="63"/>
      <c r="G48" s="348">
        <v>39913</v>
      </c>
      <c r="H48" s="63" t="s">
        <v>28</v>
      </c>
      <c r="I48" s="171" t="s">
        <v>931</v>
      </c>
      <c r="J48" s="142" t="s">
        <v>516</v>
      </c>
      <c r="K48" s="343">
        <v>9</v>
      </c>
      <c r="L48" s="210">
        <v>10</v>
      </c>
      <c r="M48" s="210">
        <v>0</v>
      </c>
      <c r="N48" s="210">
        <v>0</v>
      </c>
      <c r="O48" s="210">
        <v>0</v>
      </c>
      <c r="P48" s="210">
        <v>4</v>
      </c>
      <c r="Q48" s="345">
        <f t="shared" si="1"/>
        <v>14</v>
      </c>
      <c r="R48" s="163" t="s">
        <v>1958</v>
      </c>
      <c r="S48" s="142" t="s">
        <v>974</v>
      </c>
      <c r="T48" s="63" t="s">
        <v>32</v>
      </c>
      <c r="U48" s="142" t="s">
        <v>516</v>
      </c>
    </row>
    <row r="49" spans="1:21" ht="15.75">
      <c r="A49" s="63">
        <v>38</v>
      </c>
      <c r="B49" s="171" t="s">
        <v>24</v>
      </c>
      <c r="C49" s="103" t="s">
        <v>1662</v>
      </c>
      <c r="D49" s="152" t="s">
        <v>1663</v>
      </c>
      <c r="E49" s="103" t="s">
        <v>1664</v>
      </c>
      <c r="F49" s="63"/>
      <c r="G49" s="114">
        <v>39994</v>
      </c>
      <c r="H49" s="63" t="s">
        <v>28</v>
      </c>
      <c r="I49" s="171" t="s">
        <v>931</v>
      </c>
      <c r="J49" s="103" t="s">
        <v>1487</v>
      </c>
      <c r="K49" s="343">
        <v>9</v>
      </c>
      <c r="L49" s="210">
        <v>10</v>
      </c>
      <c r="M49" s="210">
        <v>0</v>
      </c>
      <c r="N49" s="210">
        <v>0</v>
      </c>
      <c r="O49" s="210">
        <v>0</v>
      </c>
      <c r="P49" s="210">
        <v>4</v>
      </c>
      <c r="Q49" s="345">
        <f t="shared" si="1"/>
        <v>14</v>
      </c>
      <c r="R49" s="163" t="s">
        <v>1958</v>
      </c>
      <c r="S49" s="147" t="s">
        <v>1488</v>
      </c>
      <c r="T49" s="63" t="s">
        <v>32</v>
      </c>
      <c r="U49" s="103" t="s">
        <v>1487</v>
      </c>
    </row>
    <row r="50" spans="1:21" ht="15.75">
      <c r="A50" s="63">
        <v>39</v>
      </c>
      <c r="B50" s="171" t="s">
        <v>24</v>
      </c>
      <c r="C50" s="162" t="s">
        <v>1665</v>
      </c>
      <c r="D50" s="166" t="s">
        <v>194</v>
      </c>
      <c r="E50" s="166" t="s">
        <v>265</v>
      </c>
      <c r="F50" s="63"/>
      <c r="G50" s="62">
        <v>40021</v>
      </c>
      <c r="H50" s="63" t="s">
        <v>28</v>
      </c>
      <c r="I50" s="171" t="s">
        <v>931</v>
      </c>
      <c r="J50" s="142" t="s">
        <v>476</v>
      </c>
      <c r="K50" s="343">
        <v>9</v>
      </c>
      <c r="L50" s="349">
        <v>10</v>
      </c>
      <c r="M50" s="349">
        <v>0</v>
      </c>
      <c r="N50" s="349">
        <v>0</v>
      </c>
      <c r="O50" s="349">
        <v>0</v>
      </c>
      <c r="P50" s="349">
        <v>4</v>
      </c>
      <c r="Q50" s="345">
        <f t="shared" si="1"/>
        <v>14</v>
      </c>
      <c r="R50" s="163" t="s">
        <v>1958</v>
      </c>
      <c r="S50" s="162" t="s">
        <v>477</v>
      </c>
      <c r="T50" s="63" t="s">
        <v>32</v>
      </c>
      <c r="U50" s="142" t="s">
        <v>476</v>
      </c>
    </row>
    <row r="51" spans="1:21" ht="15.75">
      <c r="A51" s="63">
        <v>40</v>
      </c>
      <c r="B51" s="171" t="s">
        <v>24</v>
      </c>
      <c r="C51" s="340" t="s">
        <v>1666</v>
      </c>
      <c r="D51" s="340" t="s">
        <v>1667</v>
      </c>
      <c r="E51" s="340" t="s">
        <v>363</v>
      </c>
      <c r="F51" s="63"/>
      <c r="G51" s="341">
        <v>40085</v>
      </c>
      <c r="H51" s="63" t="s">
        <v>28</v>
      </c>
      <c r="I51" s="171" t="s">
        <v>931</v>
      </c>
      <c r="J51" s="342" t="s">
        <v>1611</v>
      </c>
      <c r="K51" s="343">
        <v>9</v>
      </c>
      <c r="L51" s="350">
        <v>10</v>
      </c>
      <c r="M51" s="350">
        <v>0</v>
      </c>
      <c r="N51" s="350">
        <v>1</v>
      </c>
      <c r="O51" s="350">
        <v>0</v>
      </c>
      <c r="P51" s="350">
        <v>3</v>
      </c>
      <c r="Q51" s="345">
        <f t="shared" si="1"/>
        <v>14</v>
      </c>
      <c r="R51" s="163" t="s">
        <v>1958</v>
      </c>
      <c r="S51" s="166" t="s">
        <v>1612</v>
      </c>
      <c r="T51" s="63" t="s">
        <v>32</v>
      </c>
      <c r="U51" s="342" t="s">
        <v>1611</v>
      </c>
    </row>
    <row r="52" spans="1:21" ht="18.75">
      <c r="A52" s="63">
        <v>41</v>
      </c>
      <c r="B52" s="171" t="s">
        <v>24</v>
      </c>
      <c r="C52" s="142" t="s">
        <v>1668</v>
      </c>
      <c r="D52" s="142" t="s">
        <v>152</v>
      </c>
      <c r="E52" s="142" t="s">
        <v>1669</v>
      </c>
      <c r="F52" s="63"/>
      <c r="G52" s="62">
        <v>40032</v>
      </c>
      <c r="H52" s="63" t="s">
        <v>28</v>
      </c>
      <c r="I52" s="171" t="s">
        <v>931</v>
      </c>
      <c r="J52" s="142" t="s">
        <v>78</v>
      </c>
      <c r="K52" s="343">
        <v>9</v>
      </c>
      <c r="L52" s="344">
        <v>6</v>
      </c>
      <c r="M52" s="344">
        <v>0</v>
      </c>
      <c r="N52" s="344">
        <v>0</v>
      </c>
      <c r="O52" s="344">
        <v>0</v>
      </c>
      <c r="P52" s="344">
        <v>8</v>
      </c>
      <c r="Q52" s="345">
        <f t="shared" si="1"/>
        <v>14</v>
      </c>
      <c r="R52" s="163" t="s">
        <v>1958</v>
      </c>
      <c r="S52" s="142" t="s">
        <v>249</v>
      </c>
      <c r="T52" s="63" t="s">
        <v>32</v>
      </c>
      <c r="U52" s="142" t="s">
        <v>78</v>
      </c>
    </row>
    <row r="53" spans="1:21" ht="15.75">
      <c r="A53" s="63">
        <v>42</v>
      </c>
      <c r="B53" s="171" t="s">
        <v>24</v>
      </c>
      <c r="C53" s="162" t="s">
        <v>1670</v>
      </c>
      <c r="D53" s="162" t="s">
        <v>405</v>
      </c>
      <c r="E53" s="162" t="s">
        <v>90</v>
      </c>
      <c r="F53" s="63"/>
      <c r="G53" s="62">
        <v>39866</v>
      </c>
      <c r="H53" s="63" t="s">
        <v>28</v>
      </c>
      <c r="I53" s="171" t="s">
        <v>931</v>
      </c>
      <c r="J53" s="142" t="s">
        <v>82</v>
      </c>
      <c r="K53" s="343">
        <v>9</v>
      </c>
      <c r="L53" s="210">
        <v>10</v>
      </c>
      <c r="M53" s="210">
        <v>0</v>
      </c>
      <c r="N53" s="210">
        <v>0</v>
      </c>
      <c r="O53" s="210">
        <v>0</v>
      </c>
      <c r="P53" s="210">
        <v>4</v>
      </c>
      <c r="Q53" s="345">
        <f t="shared" si="1"/>
        <v>14</v>
      </c>
      <c r="R53" s="163" t="s">
        <v>1958</v>
      </c>
      <c r="S53" s="162" t="s">
        <v>179</v>
      </c>
      <c r="T53" s="63" t="s">
        <v>32</v>
      </c>
      <c r="U53" s="142" t="s">
        <v>82</v>
      </c>
    </row>
    <row r="54" spans="1:21" ht="15.75">
      <c r="A54" s="63">
        <v>43</v>
      </c>
      <c r="B54" s="171" t="s">
        <v>24</v>
      </c>
      <c r="C54" s="142" t="s">
        <v>250</v>
      </c>
      <c r="D54" s="142" t="s">
        <v>1495</v>
      </c>
      <c r="E54" s="142" t="s">
        <v>1235</v>
      </c>
      <c r="F54" s="63"/>
      <c r="G54" s="62">
        <v>40102</v>
      </c>
      <c r="H54" s="63" t="s">
        <v>28</v>
      </c>
      <c r="I54" s="171" t="s">
        <v>931</v>
      </c>
      <c r="J54" s="142" t="s">
        <v>46</v>
      </c>
      <c r="K54" s="343">
        <v>9</v>
      </c>
      <c r="L54" s="351">
        <v>10</v>
      </c>
      <c r="M54" s="351">
        <v>0</v>
      </c>
      <c r="N54" s="351">
        <v>0</v>
      </c>
      <c r="O54" s="351">
        <v>0</v>
      </c>
      <c r="P54" s="351">
        <v>3</v>
      </c>
      <c r="Q54" s="345">
        <f t="shared" si="1"/>
        <v>13</v>
      </c>
      <c r="R54" s="163" t="s">
        <v>1958</v>
      </c>
      <c r="S54" s="142" t="s">
        <v>1620</v>
      </c>
      <c r="T54" s="63" t="s">
        <v>32</v>
      </c>
      <c r="U54" s="142" t="s">
        <v>46</v>
      </c>
    </row>
    <row r="55" spans="1:21" ht="15.75">
      <c r="A55" s="63">
        <v>44</v>
      </c>
      <c r="B55" s="171" t="s">
        <v>24</v>
      </c>
      <c r="C55" s="340" t="s">
        <v>1671</v>
      </c>
      <c r="D55" s="340" t="s">
        <v>340</v>
      </c>
      <c r="E55" s="340" t="s">
        <v>248</v>
      </c>
      <c r="F55" s="161"/>
      <c r="G55" s="341">
        <v>39863</v>
      </c>
      <c r="H55" s="63" t="s">
        <v>28</v>
      </c>
      <c r="I55" s="171" t="s">
        <v>931</v>
      </c>
      <c r="J55" s="342" t="s">
        <v>1611</v>
      </c>
      <c r="K55" s="343">
        <v>9</v>
      </c>
      <c r="L55" s="351">
        <v>8</v>
      </c>
      <c r="M55" s="351">
        <v>0</v>
      </c>
      <c r="N55" s="351">
        <v>3</v>
      </c>
      <c r="O55" s="351">
        <v>1</v>
      </c>
      <c r="P55" s="351">
        <v>1</v>
      </c>
      <c r="Q55" s="345">
        <f t="shared" si="1"/>
        <v>13</v>
      </c>
      <c r="R55" s="163" t="s">
        <v>1958</v>
      </c>
      <c r="S55" s="142" t="s">
        <v>42</v>
      </c>
      <c r="T55" s="63" t="s">
        <v>32</v>
      </c>
      <c r="U55" s="342" t="s">
        <v>1611</v>
      </c>
    </row>
    <row r="56" spans="1:21" ht="15.75">
      <c r="A56" s="63">
        <v>45</v>
      </c>
      <c r="B56" s="171" t="s">
        <v>24</v>
      </c>
      <c r="C56" s="142" t="s">
        <v>1672</v>
      </c>
      <c r="D56" s="142" t="s">
        <v>611</v>
      </c>
      <c r="E56" s="142" t="s">
        <v>190</v>
      </c>
      <c r="F56" s="352"/>
      <c r="G56" s="156">
        <v>39847</v>
      </c>
      <c r="H56" s="63" t="s">
        <v>28</v>
      </c>
      <c r="I56" s="171" t="s">
        <v>931</v>
      </c>
      <c r="J56" s="142" t="s">
        <v>1060</v>
      </c>
      <c r="K56" s="343">
        <v>9</v>
      </c>
      <c r="L56" s="343">
        <v>6</v>
      </c>
      <c r="M56" s="343">
        <v>0</v>
      </c>
      <c r="N56" s="343">
        <v>2</v>
      </c>
      <c r="O56" s="343">
        <v>0</v>
      </c>
      <c r="P56" s="343">
        <v>5</v>
      </c>
      <c r="Q56" s="345">
        <f t="shared" si="1"/>
        <v>13</v>
      </c>
      <c r="R56" s="163" t="s">
        <v>1958</v>
      </c>
      <c r="S56" s="142" t="s">
        <v>1673</v>
      </c>
      <c r="T56" s="63" t="s">
        <v>32</v>
      </c>
      <c r="U56" s="142" t="s">
        <v>1060</v>
      </c>
    </row>
    <row r="57" spans="1:21" ht="15.75">
      <c r="A57" s="63">
        <v>46</v>
      </c>
      <c r="B57" s="171" t="s">
        <v>24</v>
      </c>
      <c r="C57" s="340" t="s">
        <v>1674</v>
      </c>
      <c r="D57" s="340" t="s">
        <v>1675</v>
      </c>
      <c r="E57" s="340" t="s">
        <v>848</v>
      </c>
      <c r="F57" s="63"/>
      <c r="G57" s="341" t="s">
        <v>1676</v>
      </c>
      <c r="H57" s="63" t="s">
        <v>28</v>
      </c>
      <c r="I57" s="171" t="s">
        <v>931</v>
      </c>
      <c r="J57" s="342" t="s">
        <v>1611</v>
      </c>
      <c r="K57" s="343">
        <v>9</v>
      </c>
      <c r="L57" s="210">
        <v>10</v>
      </c>
      <c r="M57" s="210">
        <v>0</v>
      </c>
      <c r="N57" s="210">
        <v>0</v>
      </c>
      <c r="O57" s="210">
        <v>1</v>
      </c>
      <c r="P57" s="210">
        <v>2</v>
      </c>
      <c r="Q57" s="345">
        <f t="shared" si="1"/>
        <v>13</v>
      </c>
      <c r="R57" s="163" t="s">
        <v>1958</v>
      </c>
      <c r="S57" s="166" t="s">
        <v>1612</v>
      </c>
      <c r="T57" s="63" t="s">
        <v>32</v>
      </c>
      <c r="U57" s="342" t="s">
        <v>1611</v>
      </c>
    </row>
    <row r="58" spans="1:21" ht="18.75">
      <c r="A58" s="63">
        <v>47</v>
      </c>
      <c r="B58" s="171" t="s">
        <v>24</v>
      </c>
      <c r="C58" s="142" t="s">
        <v>1677</v>
      </c>
      <c r="D58" s="142" t="s">
        <v>1678</v>
      </c>
      <c r="E58" s="142" t="s">
        <v>527</v>
      </c>
      <c r="F58" s="63"/>
      <c r="G58" s="62">
        <v>39942</v>
      </c>
      <c r="H58" s="63" t="s">
        <v>28</v>
      </c>
      <c r="I58" s="171" t="s">
        <v>931</v>
      </c>
      <c r="J58" s="142" t="s">
        <v>244</v>
      </c>
      <c r="K58" s="343">
        <v>9</v>
      </c>
      <c r="L58" s="344">
        <v>8</v>
      </c>
      <c r="M58" s="344">
        <v>2</v>
      </c>
      <c r="N58" s="344">
        <v>1</v>
      </c>
      <c r="O58" s="344">
        <v>0</v>
      </c>
      <c r="P58" s="344">
        <v>2</v>
      </c>
      <c r="Q58" s="345">
        <f t="shared" si="1"/>
        <v>13</v>
      </c>
      <c r="R58" s="163" t="s">
        <v>1958</v>
      </c>
      <c r="S58" s="166" t="s">
        <v>245</v>
      </c>
      <c r="T58" s="63" t="s">
        <v>32</v>
      </c>
      <c r="U58" s="142" t="s">
        <v>244</v>
      </c>
    </row>
    <row r="59" spans="1:21" ht="15.75">
      <c r="A59" s="63">
        <v>48</v>
      </c>
      <c r="B59" s="171" t="s">
        <v>24</v>
      </c>
      <c r="C59" s="347" t="s">
        <v>1679</v>
      </c>
      <c r="D59" s="347" t="s">
        <v>361</v>
      </c>
      <c r="E59" s="347" t="s">
        <v>302</v>
      </c>
      <c r="F59" s="63"/>
      <c r="G59" s="348">
        <v>40070</v>
      </c>
      <c r="H59" s="63" t="s">
        <v>28</v>
      </c>
      <c r="I59" s="171" t="s">
        <v>931</v>
      </c>
      <c r="J59" s="142" t="s">
        <v>516</v>
      </c>
      <c r="K59" s="343">
        <v>9</v>
      </c>
      <c r="L59" s="354">
        <f>6+1</f>
        <v>7</v>
      </c>
      <c r="M59" s="354">
        <v>1</v>
      </c>
      <c r="N59" s="354">
        <v>1</v>
      </c>
      <c r="O59" s="354">
        <v>0</v>
      </c>
      <c r="P59" s="354">
        <v>4</v>
      </c>
      <c r="Q59" s="345">
        <f t="shared" si="1"/>
        <v>13</v>
      </c>
      <c r="R59" s="163" t="s">
        <v>1958</v>
      </c>
      <c r="S59" s="142" t="s">
        <v>974</v>
      </c>
      <c r="T59" s="63" t="s">
        <v>32</v>
      </c>
      <c r="U59" s="142" t="s">
        <v>516</v>
      </c>
    </row>
    <row r="60" spans="1:21" ht="15.75">
      <c r="A60" s="63">
        <v>49</v>
      </c>
      <c r="B60" s="171" t="s">
        <v>24</v>
      </c>
      <c r="C60" s="162" t="s">
        <v>1680</v>
      </c>
      <c r="D60" s="162" t="s">
        <v>361</v>
      </c>
      <c r="E60" s="162" t="s">
        <v>240</v>
      </c>
      <c r="F60" s="63"/>
      <c r="G60" s="62">
        <v>39942</v>
      </c>
      <c r="H60" s="63" t="s">
        <v>28</v>
      </c>
      <c r="I60" s="171" t="s">
        <v>931</v>
      </c>
      <c r="J60" s="142" t="s">
        <v>82</v>
      </c>
      <c r="K60" s="343">
        <v>9</v>
      </c>
      <c r="L60" s="210">
        <v>10</v>
      </c>
      <c r="M60" s="210">
        <v>0</v>
      </c>
      <c r="N60" s="210">
        <v>0</v>
      </c>
      <c r="O60" s="210">
        <v>0</v>
      </c>
      <c r="P60" s="210">
        <v>2.5</v>
      </c>
      <c r="Q60" s="345">
        <f t="shared" si="1"/>
        <v>12.5</v>
      </c>
      <c r="R60" s="163" t="s">
        <v>1958</v>
      </c>
      <c r="S60" s="162" t="s">
        <v>83</v>
      </c>
      <c r="T60" s="63" t="s">
        <v>32</v>
      </c>
      <c r="U60" s="142" t="s">
        <v>82</v>
      </c>
    </row>
    <row r="61" spans="1:21" ht="15.75">
      <c r="A61" s="63">
        <v>50</v>
      </c>
      <c r="B61" s="171" t="s">
        <v>24</v>
      </c>
      <c r="C61" s="340" t="s">
        <v>1681</v>
      </c>
      <c r="D61" s="340" t="s">
        <v>926</v>
      </c>
      <c r="E61" s="340" t="s">
        <v>385</v>
      </c>
      <c r="F61" s="63"/>
      <c r="G61" s="341">
        <v>39913</v>
      </c>
      <c r="H61" s="63" t="s">
        <v>28</v>
      </c>
      <c r="I61" s="171" t="s">
        <v>931</v>
      </c>
      <c r="J61" s="342" t="s">
        <v>1611</v>
      </c>
      <c r="K61" s="343">
        <v>9</v>
      </c>
      <c r="L61" s="345">
        <v>6</v>
      </c>
      <c r="M61" s="345">
        <v>1</v>
      </c>
      <c r="N61" s="345">
        <v>0</v>
      </c>
      <c r="O61" s="345">
        <v>0</v>
      </c>
      <c r="P61" s="345">
        <v>5.5</v>
      </c>
      <c r="Q61" s="345">
        <f t="shared" si="1"/>
        <v>12.5</v>
      </c>
      <c r="R61" s="163" t="s">
        <v>1958</v>
      </c>
      <c r="S61" s="142" t="s">
        <v>42</v>
      </c>
      <c r="T61" s="63" t="s">
        <v>32</v>
      </c>
      <c r="U61" s="342" t="s">
        <v>1611</v>
      </c>
    </row>
    <row r="62" spans="1:21" ht="15.75">
      <c r="A62" s="63">
        <v>51</v>
      </c>
      <c r="B62" s="171" t="s">
        <v>24</v>
      </c>
      <c r="C62" s="142" t="s">
        <v>1682</v>
      </c>
      <c r="D62" s="142" t="s">
        <v>1516</v>
      </c>
      <c r="E62" s="142" t="s">
        <v>1683</v>
      </c>
      <c r="F62" s="352"/>
      <c r="G62" s="62">
        <v>39815</v>
      </c>
      <c r="H62" s="63" t="s">
        <v>28</v>
      </c>
      <c r="I62" s="171" t="s">
        <v>931</v>
      </c>
      <c r="J62" s="142" t="s">
        <v>46</v>
      </c>
      <c r="K62" s="343">
        <v>9</v>
      </c>
      <c r="L62" s="343">
        <v>10</v>
      </c>
      <c r="M62" s="343">
        <v>0</v>
      </c>
      <c r="N62" s="343">
        <v>0</v>
      </c>
      <c r="O62" s="343">
        <v>0</v>
      </c>
      <c r="P62" s="343">
        <v>2.5</v>
      </c>
      <c r="Q62" s="345">
        <f t="shared" si="1"/>
        <v>12.5</v>
      </c>
      <c r="R62" s="163" t="s">
        <v>1958</v>
      </c>
      <c r="S62" s="142" t="s">
        <v>1620</v>
      </c>
      <c r="T62" s="63" t="s">
        <v>32</v>
      </c>
      <c r="U62" s="142" t="s">
        <v>46</v>
      </c>
    </row>
    <row r="63" spans="1:21" ht="15.75">
      <c r="A63" s="63">
        <v>52</v>
      </c>
      <c r="B63" s="171" t="s">
        <v>24</v>
      </c>
      <c r="C63" s="166" t="s">
        <v>1684</v>
      </c>
      <c r="D63" s="166" t="s">
        <v>1678</v>
      </c>
      <c r="E63" s="166" t="s">
        <v>865</v>
      </c>
      <c r="F63" s="352"/>
      <c r="G63" s="62">
        <v>39771</v>
      </c>
      <c r="H63" s="63" t="s">
        <v>28</v>
      </c>
      <c r="I63" s="171" t="s">
        <v>931</v>
      </c>
      <c r="J63" s="142" t="s">
        <v>78</v>
      </c>
      <c r="K63" s="343">
        <v>9</v>
      </c>
      <c r="L63" s="343">
        <v>10</v>
      </c>
      <c r="M63" s="343">
        <v>0</v>
      </c>
      <c r="N63" s="343">
        <v>0</v>
      </c>
      <c r="O63" s="343">
        <v>0</v>
      </c>
      <c r="P63" s="343">
        <v>2</v>
      </c>
      <c r="Q63" s="345">
        <f t="shared" si="1"/>
        <v>12</v>
      </c>
      <c r="R63" s="163" t="s">
        <v>1958</v>
      </c>
      <c r="S63" s="142" t="s">
        <v>249</v>
      </c>
      <c r="T63" s="63" t="s">
        <v>32</v>
      </c>
      <c r="U63" s="142" t="s">
        <v>78</v>
      </c>
    </row>
    <row r="64" spans="1:21" ht="15.75">
      <c r="A64" s="63">
        <v>53</v>
      </c>
      <c r="B64" s="171" t="s">
        <v>24</v>
      </c>
      <c r="C64" s="133" t="s">
        <v>1685</v>
      </c>
      <c r="D64" s="133" t="s">
        <v>113</v>
      </c>
      <c r="E64" s="133" t="s">
        <v>204</v>
      </c>
      <c r="F64" s="63"/>
      <c r="G64" s="89">
        <v>40121</v>
      </c>
      <c r="H64" s="63" t="s">
        <v>28</v>
      </c>
      <c r="I64" s="171" t="s">
        <v>931</v>
      </c>
      <c r="J64" s="139" t="s">
        <v>68</v>
      </c>
      <c r="K64" s="343">
        <v>9</v>
      </c>
      <c r="L64" s="210">
        <v>10</v>
      </c>
      <c r="M64" s="210">
        <v>0</v>
      </c>
      <c r="N64" s="210">
        <v>0</v>
      </c>
      <c r="O64" s="210">
        <v>0</v>
      </c>
      <c r="P64" s="210">
        <v>2</v>
      </c>
      <c r="Q64" s="345">
        <f t="shared" si="1"/>
        <v>12</v>
      </c>
      <c r="R64" s="163" t="s">
        <v>1958</v>
      </c>
      <c r="S64" s="139" t="s">
        <v>1686</v>
      </c>
      <c r="T64" s="63" t="s">
        <v>32</v>
      </c>
      <c r="U64" s="139" t="s">
        <v>68</v>
      </c>
    </row>
    <row r="65" spans="1:21" ht="15.75">
      <c r="A65" s="63">
        <v>54</v>
      </c>
      <c r="B65" s="171" t="s">
        <v>24</v>
      </c>
      <c r="C65" s="355" t="s">
        <v>1687</v>
      </c>
      <c r="D65" s="340" t="s">
        <v>340</v>
      </c>
      <c r="E65" s="340" t="s">
        <v>1562</v>
      </c>
      <c r="F65" s="109"/>
      <c r="G65" s="341">
        <v>39974</v>
      </c>
      <c r="H65" s="63" t="s">
        <v>28</v>
      </c>
      <c r="I65" s="171" t="s">
        <v>931</v>
      </c>
      <c r="J65" s="342" t="s">
        <v>1611</v>
      </c>
      <c r="K65" s="343">
        <v>9</v>
      </c>
      <c r="L65" s="351">
        <v>8</v>
      </c>
      <c r="M65" s="351">
        <v>0</v>
      </c>
      <c r="N65" s="351">
        <v>0</v>
      </c>
      <c r="O65" s="351">
        <v>0</v>
      </c>
      <c r="P65" s="351">
        <v>4</v>
      </c>
      <c r="Q65" s="345">
        <f t="shared" si="1"/>
        <v>12</v>
      </c>
      <c r="R65" s="163" t="s">
        <v>1958</v>
      </c>
      <c r="S65" s="142" t="s">
        <v>42</v>
      </c>
      <c r="T65" s="63" t="s">
        <v>32</v>
      </c>
      <c r="U65" s="342" t="s">
        <v>1611</v>
      </c>
    </row>
    <row r="66" spans="1:21" ht="15.75">
      <c r="A66" s="63">
        <v>55</v>
      </c>
      <c r="B66" s="171" t="s">
        <v>24</v>
      </c>
      <c r="C66" s="142" t="s">
        <v>1688</v>
      </c>
      <c r="D66" s="142" t="s">
        <v>258</v>
      </c>
      <c r="E66" s="142" t="s">
        <v>177</v>
      </c>
      <c r="F66" s="63"/>
      <c r="G66" s="62">
        <v>39852</v>
      </c>
      <c r="H66" s="63" t="s">
        <v>28</v>
      </c>
      <c r="I66" s="171" t="s">
        <v>931</v>
      </c>
      <c r="J66" s="142" t="s">
        <v>164</v>
      </c>
      <c r="K66" s="343">
        <v>9</v>
      </c>
      <c r="L66" s="210">
        <v>10</v>
      </c>
      <c r="M66" s="210">
        <v>0</v>
      </c>
      <c r="N66" s="210">
        <v>0</v>
      </c>
      <c r="O66" s="210">
        <v>0</v>
      </c>
      <c r="P66" s="210">
        <v>1.5</v>
      </c>
      <c r="Q66" s="345">
        <f t="shared" si="1"/>
        <v>11.5</v>
      </c>
      <c r="R66" s="163" t="s">
        <v>1958</v>
      </c>
      <c r="S66" s="142" t="s">
        <v>1689</v>
      </c>
      <c r="T66" s="63" t="s">
        <v>32</v>
      </c>
      <c r="U66" s="142" t="s">
        <v>164</v>
      </c>
    </row>
    <row r="67" spans="1:21" ht="15.75">
      <c r="A67" s="63">
        <v>56</v>
      </c>
      <c r="B67" s="171" t="s">
        <v>24</v>
      </c>
      <c r="C67" s="162" t="s">
        <v>1690</v>
      </c>
      <c r="D67" s="162" t="s">
        <v>251</v>
      </c>
      <c r="E67" s="162" t="s">
        <v>1691</v>
      </c>
      <c r="F67" s="63"/>
      <c r="G67" s="62">
        <v>39924</v>
      </c>
      <c r="H67" s="63" t="s">
        <v>28</v>
      </c>
      <c r="I67" s="171" t="s">
        <v>931</v>
      </c>
      <c r="J67" s="142" t="s">
        <v>82</v>
      </c>
      <c r="K67" s="343">
        <v>9</v>
      </c>
      <c r="L67" s="210">
        <v>10</v>
      </c>
      <c r="M67" s="210">
        <v>0</v>
      </c>
      <c r="N67" s="210">
        <v>0</v>
      </c>
      <c r="O67" s="210">
        <v>0</v>
      </c>
      <c r="P67" s="210">
        <v>1.5</v>
      </c>
      <c r="Q67" s="345">
        <f t="shared" si="1"/>
        <v>11.5</v>
      </c>
      <c r="R67" s="163" t="s">
        <v>1958</v>
      </c>
      <c r="S67" s="162" t="s">
        <v>179</v>
      </c>
      <c r="T67" s="63" t="s">
        <v>32</v>
      </c>
      <c r="U67" s="142" t="s">
        <v>82</v>
      </c>
    </row>
    <row r="68" spans="1:21" ht="15.75">
      <c r="A68" s="63">
        <v>57</v>
      </c>
      <c r="B68" s="171" t="s">
        <v>24</v>
      </c>
      <c r="C68" s="340" t="s">
        <v>1692</v>
      </c>
      <c r="D68" s="340" t="s">
        <v>121</v>
      </c>
      <c r="E68" s="340" t="s">
        <v>352</v>
      </c>
      <c r="F68" s="63"/>
      <c r="G68" s="341">
        <v>39962</v>
      </c>
      <c r="H68" s="63" t="s">
        <v>28</v>
      </c>
      <c r="I68" s="171" t="s">
        <v>931</v>
      </c>
      <c r="J68" s="342" t="s">
        <v>1611</v>
      </c>
      <c r="K68" s="343">
        <v>9</v>
      </c>
      <c r="L68" s="346">
        <v>10</v>
      </c>
      <c r="M68" s="346">
        <v>0</v>
      </c>
      <c r="N68" s="346">
        <v>0</v>
      </c>
      <c r="O68" s="346">
        <v>0</v>
      </c>
      <c r="P68" s="346">
        <v>1.5</v>
      </c>
      <c r="Q68" s="345">
        <f t="shared" si="1"/>
        <v>11.5</v>
      </c>
      <c r="R68" s="163" t="s">
        <v>1958</v>
      </c>
      <c r="S68" s="166" t="s">
        <v>1612</v>
      </c>
      <c r="T68" s="63" t="s">
        <v>32</v>
      </c>
      <c r="U68" s="342" t="s">
        <v>1611</v>
      </c>
    </row>
    <row r="69" spans="1:21" ht="15.75">
      <c r="A69" s="63">
        <v>58</v>
      </c>
      <c r="B69" s="171" t="s">
        <v>24</v>
      </c>
      <c r="C69" s="142" t="s">
        <v>1693</v>
      </c>
      <c r="D69" s="142" t="s">
        <v>1694</v>
      </c>
      <c r="E69" s="142" t="s">
        <v>440</v>
      </c>
      <c r="F69" s="63"/>
      <c r="G69" s="62">
        <v>40091</v>
      </c>
      <c r="H69" s="63" t="s">
        <v>28</v>
      </c>
      <c r="I69" s="171" t="s">
        <v>931</v>
      </c>
      <c r="J69" s="142" t="s">
        <v>78</v>
      </c>
      <c r="K69" s="343">
        <v>9</v>
      </c>
      <c r="L69" s="346">
        <v>10</v>
      </c>
      <c r="M69" s="346">
        <v>0</v>
      </c>
      <c r="N69" s="346">
        <v>0</v>
      </c>
      <c r="O69" s="346">
        <v>0</v>
      </c>
      <c r="P69" s="346">
        <v>1.5</v>
      </c>
      <c r="Q69" s="345">
        <f t="shared" si="1"/>
        <v>11.5</v>
      </c>
      <c r="R69" s="163" t="s">
        <v>1958</v>
      </c>
      <c r="S69" s="142" t="s">
        <v>870</v>
      </c>
      <c r="T69" s="63" t="s">
        <v>32</v>
      </c>
      <c r="U69" s="142" t="s">
        <v>78</v>
      </c>
    </row>
    <row r="70" spans="1:21" ht="15.75">
      <c r="A70" s="63">
        <v>59</v>
      </c>
      <c r="B70" s="171" t="s">
        <v>24</v>
      </c>
      <c r="C70" s="142" t="s">
        <v>1695</v>
      </c>
      <c r="D70" s="142" t="s">
        <v>340</v>
      </c>
      <c r="E70" s="142" t="s">
        <v>238</v>
      </c>
      <c r="F70" s="63"/>
      <c r="G70" s="62">
        <v>39857</v>
      </c>
      <c r="H70" s="63" t="s">
        <v>28</v>
      </c>
      <c r="I70" s="171" t="s">
        <v>931</v>
      </c>
      <c r="J70" s="142" t="s">
        <v>1696</v>
      </c>
      <c r="K70" s="343">
        <v>9</v>
      </c>
      <c r="L70" s="345">
        <v>10</v>
      </c>
      <c r="M70" s="345">
        <v>0</v>
      </c>
      <c r="N70" s="345">
        <v>0</v>
      </c>
      <c r="O70" s="345">
        <v>0</v>
      </c>
      <c r="P70" s="345">
        <v>1.5</v>
      </c>
      <c r="Q70" s="345">
        <f t="shared" si="1"/>
        <v>11.5</v>
      </c>
      <c r="R70" s="163" t="s">
        <v>1958</v>
      </c>
      <c r="S70" s="147" t="s">
        <v>1697</v>
      </c>
      <c r="T70" s="63" t="s">
        <v>32</v>
      </c>
      <c r="U70" s="142" t="s">
        <v>1696</v>
      </c>
    </row>
    <row r="71" spans="1:21" ht="15.75">
      <c r="A71" s="63">
        <v>60</v>
      </c>
      <c r="B71" s="171" t="s">
        <v>24</v>
      </c>
      <c r="C71" s="340" t="s">
        <v>1698</v>
      </c>
      <c r="D71" s="340" t="s">
        <v>1699</v>
      </c>
      <c r="E71" s="340" t="s">
        <v>1700</v>
      </c>
      <c r="F71" s="63"/>
      <c r="G71" s="341">
        <v>39842</v>
      </c>
      <c r="H71" s="63" t="s">
        <v>28</v>
      </c>
      <c r="I71" s="171" t="s">
        <v>931</v>
      </c>
      <c r="J71" s="342" t="s">
        <v>1611</v>
      </c>
      <c r="K71" s="343">
        <v>9</v>
      </c>
      <c r="L71" s="210">
        <v>10</v>
      </c>
      <c r="M71" s="210">
        <v>0</v>
      </c>
      <c r="N71" s="210">
        <v>0</v>
      </c>
      <c r="O71" s="210">
        <v>0</v>
      </c>
      <c r="P71" s="210">
        <v>1</v>
      </c>
      <c r="Q71" s="345">
        <f t="shared" si="1"/>
        <v>11</v>
      </c>
      <c r="R71" s="163" t="s">
        <v>1958</v>
      </c>
      <c r="S71" s="166" t="s">
        <v>42</v>
      </c>
      <c r="T71" s="63" t="s">
        <v>32</v>
      </c>
      <c r="U71" s="342" t="s">
        <v>1611</v>
      </c>
    </row>
    <row r="72" spans="1:21" ht="15.75">
      <c r="A72" s="63">
        <v>61</v>
      </c>
      <c r="B72" s="171" t="s">
        <v>24</v>
      </c>
      <c r="C72" s="162" t="s">
        <v>1701</v>
      </c>
      <c r="D72" s="162" t="s">
        <v>176</v>
      </c>
      <c r="E72" s="162" t="s">
        <v>1041</v>
      </c>
      <c r="F72" s="63"/>
      <c r="G72" s="62">
        <v>40075</v>
      </c>
      <c r="H72" s="63" t="s">
        <v>28</v>
      </c>
      <c r="I72" s="171" t="s">
        <v>931</v>
      </c>
      <c r="J72" s="142" t="s">
        <v>82</v>
      </c>
      <c r="K72" s="343">
        <v>9</v>
      </c>
      <c r="L72" s="210">
        <v>9</v>
      </c>
      <c r="M72" s="210">
        <v>0</v>
      </c>
      <c r="N72" s="210">
        <v>0</v>
      </c>
      <c r="O72" s="210">
        <v>0</v>
      </c>
      <c r="P72" s="210">
        <v>2</v>
      </c>
      <c r="Q72" s="345">
        <f t="shared" si="1"/>
        <v>11</v>
      </c>
      <c r="R72" s="163" t="s">
        <v>1958</v>
      </c>
      <c r="S72" s="162" t="s">
        <v>83</v>
      </c>
      <c r="T72" s="63" t="s">
        <v>32</v>
      </c>
      <c r="U72" s="142" t="s">
        <v>82</v>
      </c>
    </row>
    <row r="73" spans="1:21" ht="15.75">
      <c r="A73" s="63">
        <v>62</v>
      </c>
      <c r="B73" s="171" t="s">
        <v>24</v>
      </c>
      <c r="C73" s="142" t="s">
        <v>1702</v>
      </c>
      <c r="D73" s="142" t="s">
        <v>1287</v>
      </c>
      <c r="E73" s="142" t="s">
        <v>381</v>
      </c>
      <c r="F73" s="63"/>
      <c r="G73" s="62">
        <v>39976</v>
      </c>
      <c r="H73" s="63" t="s">
        <v>28</v>
      </c>
      <c r="I73" s="171" t="s">
        <v>931</v>
      </c>
      <c r="J73" s="142" t="s">
        <v>1696</v>
      </c>
      <c r="K73" s="343">
        <v>9</v>
      </c>
      <c r="L73" s="356">
        <v>10</v>
      </c>
      <c r="M73" s="356">
        <v>0</v>
      </c>
      <c r="N73" s="356">
        <v>0</v>
      </c>
      <c r="O73" s="356">
        <v>0</v>
      </c>
      <c r="P73" s="356">
        <v>1</v>
      </c>
      <c r="Q73" s="345">
        <f t="shared" si="1"/>
        <v>11</v>
      </c>
      <c r="R73" s="163" t="s">
        <v>1958</v>
      </c>
      <c r="S73" s="147" t="s">
        <v>1697</v>
      </c>
      <c r="T73" s="63" t="s">
        <v>32</v>
      </c>
      <c r="U73" s="142" t="s">
        <v>1696</v>
      </c>
    </row>
    <row r="74" spans="1:21" ht="15.75">
      <c r="A74" s="63">
        <v>63</v>
      </c>
      <c r="B74" s="171" t="s">
        <v>24</v>
      </c>
      <c r="C74" s="142" t="s">
        <v>1703</v>
      </c>
      <c r="D74" s="142" t="s">
        <v>121</v>
      </c>
      <c r="E74" s="142" t="s">
        <v>204</v>
      </c>
      <c r="F74" s="353"/>
      <c r="G74" s="62">
        <v>40058</v>
      </c>
      <c r="H74" s="63" t="s">
        <v>28</v>
      </c>
      <c r="I74" s="171" t="s">
        <v>931</v>
      </c>
      <c r="J74" s="162" t="s">
        <v>73</v>
      </c>
      <c r="K74" s="343">
        <v>9</v>
      </c>
      <c r="L74" s="343">
        <v>10</v>
      </c>
      <c r="M74" s="343">
        <v>0</v>
      </c>
      <c r="N74" s="343">
        <v>0</v>
      </c>
      <c r="O74" s="343">
        <v>0</v>
      </c>
      <c r="P74" s="343">
        <v>1</v>
      </c>
      <c r="Q74" s="345">
        <f t="shared" si="1"/>
        <v>11</v>
      </c>
      <c r="R74" s="163" t="s">
        <v>1958</v>
      </c>
      <c r="S74" s="142" t="s">
        <v>523</v>
      </c>
      <c r="T74" s="63" t="s">
        <v>32</v>
      </c>
      <c r="U74" s="162" t="s">
        <v>73</v>
      </c>
    </row>
    <row r="75" spans="1:21" ht="15.75">
      <c r="A75" s="63">
        <v>64</v>
      </c>
      <c r="B75" s="171" t="s">
        <v>24</v>
      </c>
      <c r="C75" s="162" t="s">
        <v>1704</v>
      </c>
      <c r="D75" s="162" t="s">
        <v>210</v>
      </c>
      <c r="E75" s="162" t="s">
        <v>363</v>
      </c>
      <c r="F75" s="63"/>
      <c r="G75" s="62">
        <v>39957</v>
      </c>
      <c r="H75" s="63" t="s">
        <v>28</v>
      </c>
      <c r="I75" s="171" t="s">
        <v>931</v>
      </c>
      <c r="J75" s="142" t="s">
        <v>82</v>
      </c>
      <c r="K75" s="343">
        <v>9</v>
      </c>
      <c r="L75" s="345">
        <v>10</v>
      </c>
      <c r="M75" s="345">
        <v>0</v>
      </c>
      <c r="N75" s="345">
        <v>0</v>
      </c>
      <c r="O75" s="345">
        <v>0</v>
      </c>
      <c r="P75" s="345">
        <v>1</v>
      </c>
      <c r="Q75" s="345">
        <f t="shared" si="1"/>
        <v>11</v>
      </c>
      <c r="R75" s="163" t="s">
        <v>1958</v>
      </c>
      <c r="S75" s="162" t="s">
        <v>83</v>
      </c>
      <c r="T75" s="63" t="s">
        <v>32</v>
      </c>
      <c r="U75" s="142" t="s">
        <v>82</v>
      </c>
    </row>
    <row r="76" spans="1:21" ht="15.75">
      <c r="A76" s="63">
        <v>65</v>
      </c>
      <c r="B76" s="171" t="s">
        <v>24</v>
      </c>
      <c r="C76" s="133" t="s">
        <v>1705</v>
      </c>
      <c r="D76" s="133" t="s">
        <v>1706</v>
      </c>
      <c r="E76" s="88" t="s">
        <v>381</v>
      </c>
      <c r="F76" s="161"/>
      <c r="G76" s="89">
        <v>39862</v>
      </c>
      <c r="H76" s="63" t="s">
        <v>28</v>
      </c>
      <c r="I76" s="171" t="s">
        <v>931</v>
      </c>
      <c r="J76" s="139" t="s">
        <v>130</v>
      </c>
      <c r="K76" s="343">
        <v>9</v>
      </c>
      <c r="L76" s="351">
        <v>10</v>
      </c>
      <c r="M76" s="351">
        <v>0</v>
      </c>
      <c r="N76" s="351">
        <v>0</v>
      </c>
      <c r="O76" s="351">
        <v>0</v>
      </c>
      <c r="P76" s="351">
        <v>1</v>
      </c>
      <c r="Q76" s="345">
        <f t="shared" si="1"/>
        <v>11</v>
      </c>
      <c r="R76" s="163" t="s">
        <v>1958</v>
      </c>
      <c r="S76" s="139" t="s">
        <v>131</v>
      </c>
      <c r="T76" s="63" t="s">
        <v>32</v>
      </c>
      <c r="U76" s="139" t="s">
        <v>130</v>
      </c>
    </row>
    <row r="77" spans="1:21" ht="15.75">
      <c r="A77" s="63">
        <v>66</v>
      </c>
      <c r="B77" s="171" t="s">
        <v>24</v>
      </c>
      <c r="C77" s="340" t="s">
        <v>1707</v>
      </c>
      <c r="D77" s="340" t="s">
        <v>303</v>
      </c>
      <c r="E77" s="340" t="s">
        <v>302</v>
      </c>
      <c r="F77" s="63"/>
      <c r="G77" s="341">
        <v>40199</v>
      </c>
      <c r="H77" s="63" t="s">
        <v>28</v>
      </c>
      <c r="I77" s="171" t="s">
        <v>931</v>
      </c>
      <c r="J77" s="342" t="s">
        <v>1611</v>
      </c>
      <c r="K77" s="343">
        <v>9</v>
      </c>
      <c r="L77" s="210">
        <v>10</v>
      </c>
      <c r="M77" s="210">
        <v>0</v>
      </c>
      <c r="N77" s="210">
        <v>0</v>
      </c>
      <c r="O77" s="210">
        <v>0</v>
      </c>
      <c r="P77" s="210">
        <v>1</v>
      </c>
      <c r="Q77" s="345">
        <f t="shared" ref="Q77:Q140" si="2">SUM(L77:P77)</f>
        <v>11</v>
      </c>
      <c r="R77" s="163" t="s">
        <v>1958</v>
      </c>
      <c r="S77" s="142" t="s">
        <v>42</v>
      </c>
      <c r="T77" s="63" t="s">
        <v>32</v>
      </c>
      <c r="U77" s="342" t="s">
        <v>1611</v>
      </c>
    </row>
    <row r="78" spans="1:21" ht="15.75">
      <c r="A78" s="63">
        <v>67</v>
      </c>
      <c r="B78" s="171" t="s">
        <v>24</v>
      </c>
      <c r="C78" s="142" t="s">
        <v>1708</v>
      </c>
      <c r="D78" s="142" t="s">
        <v>443</v>
      </c>
      <c r="E78" s="142" t="s">
        <v>45</v>
      </c>
      <c r="F78" s="63"/>
      <c r="G78" s="62">
        <v>40115</v>
      </c>
      <c r="H78" s="63" t="s">
        <v>28</v>
      </c>
      <c r="I78" s="171" t="s">
        <v>931</v>
      </c>
      <c r="J78" s="142" t="s">
        <v>955</v>
      </c>
      <c r="K78" s="343">
        <v>9</v>
      </c>
      <c r="L78" s="354">
        <v>10</v>
      </c>
      <c r="M78" s="354">
        <v>0</v>
      </c>
      <c r="N78" s="354">
        <v>0</v>
      </c>
      <c r="O78" s="354">
        <v>0</v>
      </c>
      <c r="P78" s="354">
        <v>0.5</v>
      </c>
      <c r="Q78" s="345">
        <f t="shared" si="2"/>
        <v>10.5</v>
      </c>
      <c r="R78" s="163" t="s">
        <v>1958</v>
      </c>
      <c r="S78" s="142" t="s">
        <v>956</v>
      </c>
      <c r="T78" s="63" t="s">
        <v>32</v>
      </c>
      <c r="U78" s="142" t="s">
        <v>955</v>
      </c>
    </row>
    <row r="79" spans="1:21" ht="15.75">
      <c r="A79" s="63">
        <v>68</v>
      </c>
      <c r="B79" s="171" t="s">
        <v>24</v>
      </c>
      <c r="C79" s="142" t="s">
        <v>1709</v>
      </c>
      <c r="D79" s="142" t="s">
        <v>1710</v>
      </c>
      <c r="E79" s="142" t="s">
        <v>363</v>
      </c>
      <c r="F79" s="63"/>
      <c r="G79" s="62">
        <v>39995</v>
      </c>
      <c r="H79" s="63" t="s">
        <v>28</v>
      </c>
      <c r="I79" s="171" t="s">
        <v>931</v>
      </c>
      <c r="J79" s="142" t="s">
        <v>1123</v>
      </c>
      <c r="K79" s="343">
        <v>9</v>
      </c>
      <c r="L79" s="210">
        <v>10</v>
      </c>
      <c r="M79" s="210">
        <v>0</v>
      </c>
      <c r="N79" s="210">
        <v>0</v>
      </c>
      <c r="O79" s="210">
        <v>0</v>
      </c>
      <c r="P79" s="210">
        <v>0.5</v>
      </c>
      <c r="Q79" s="345">
        <f t="shared" si="2"/>
        <v>10.5</v>
      </c>
      <c r="R79" s="163" t="s">
        <v>1958</v>
      </c>
      <c r="S79" s="142" t="s">
        <v>1124</v>
      </c>
      <c r="T79" s="63" t="s">
        <v>32</v>
      </c>
      <c r="U79" s="142" t="s">
        <v>1123</v>
      </c>
    </row>
    <row r="80" spans="1:21" ht="15.75">
      <c r="A80" s="63">
        <v>69</v>
      </c>
      <c r="B80" s="171" t="s">
        <v>24</v>
      </c>
      <c r="C80" s="142" t="s">
        <v>980</v>
      </c>
      <c r="D80" s="142" t="s">
        <v>290</v>
      </c>
      <c r="E80" s="142" t="s">
        <v>305</v>
      </c>
      <c r="F80" s="352"/>
      <c r="G80" s="62">
        <v>39835</v>
      </c>
      <c r="H80" s="63" t="s">
        <v>28</v>
      </c>
      <c r="I80" s="171" t="s">
        <v>931</v>
      </c>
      <c r="J80" s="142" t="s">
        <v>41</v>
      </c>
      <c r="K80" s="343">
        <v>9</v>
      </c>
      <c r="L80" s="343">
        <v>6</v>
      </c>
      <c r="M80" s="343">
        <v>0</v>
      </c>
      <c r="N80" s="343">
        <v>1</v>
      </c>
      <c r="O80" s="343">
        <v>0</v>
      </c>
      <c r="P80" s="343">
        <v>3</v>
      </c>
      <c r="Q80" s="345">
        <f t="shared" si="2"/>
        <v>10</v>
      </c>
      <c r="R80" s="163" t="s">
        <v>1958</v>
      </c>
      <c r="S80" s="142" t="s">
        <v>42</v>
      </c>
      <c r="T80" s="63" t="s">
        <v>32</v>
      </c>
      <c r="U80" s="142" t="s">
        <v>41</v>
      </c>
    </row>
    <row r="81" spans="1:21" ht="15.75">
      <c r="A81" s="63">
        <v>70</v>
      </c>
      <c r="B81" s="171" t="s">
        <v>24</v>
      </c>
      <c r="C81" s="139" t="s">
        <v>1711</v>
      </c>
      <c r="D81" s="139" t="s">
        <v>1712</v>
      </c>
      <c r="E81" s="139" t="s">
        <v>240</v>
      </c>
      <c r="F81" s="161"/>
      <c r="G81" s="89">
        <v>40126</v>
      </c>
      <c r="H81" s="63" t="s">
        <v>28</v>
      </c>
      <c r="I81" s="171" t="s">
        <v>931</v>
      </c>
      <c r="J81" s="139" t="s">
        <v>502</v>
      </c>
      <c r="K81" s="343">
        <v>9</v>
      </c>
      <c r="L81" s="349">
        <v>5</v>
      </c>
      <c r="M81" s="349">
        <v>0</v>
      </c>
      <c r="N81" s="349">
        <v>1</v>
      </c>
      <c r="O81" s="349">
        <v>0</v>
      </c>
      <c r="P81" s="349">
        <v>4</v>
      </c>
      <c r="Q81" s="345">
        <f t="shared" si="2"/>
        <v>10</v>
      </c>
      <c r="R81" s="163" t="s">
        <v>1958</v>
      </c>
      <c r="S81" s="139" t="s">
        <v>503</v>
      </c>
      <c r="T81" s="63" t="s">
        <v>32</v>
      </c>
      <c r="U81" s="139" t="s">
        <v>502</v>
      </c>
    </row>
    <row r="82" spans="1:21" ht="15.75">
      <c r="A82" s="63">
        <v>71</v>
      </c>
      <c r="B82" s="171" t="s">
        <v>24</v>
      </c>
      <c r="C82" s="103" t="s">
        <v>1713</v>
      </c>
      <c r="D82" s="152" t="s">
        <v>1714</v>
      </c>
      <c r="E82" s="103" t="s">
        <v>1715</v>
      </c>
      <c r="F82" s="109"/>
      <c r="G82" s="114">
        <v>40052</v>
      </c>
      <c r="H82" s="63" t="s">
        <v>28</v>
      </c>
      <c r="I82" s="171" t="s">
        <v>931</v>
      </c>
      <c r="J82" s="103" t="s">
        <v>1487</v>
      </c>
      <c r="K82" s="343">
        <v>9</v>
      </c>
      <c r="L82" s="351">
        <v>6</v>
      </c>
      <c r="M82" s="351">
        <v>0</v>
      </c>
      <c r="N82" s="351">
        <v>0</v>
      </c>
      <c r="O82" s="351">
        <v>0</v>
      </c>
      <c r="P82" s="351">
        <v>4</v>
      </c>
      <c r="Q82" s="345">
        <f t="shared" si="2"/>
        <v>10</v>
      </c>
      <c r="R82" s="163" t="s">
        <v>1958</v>
      </c>
      <c r="S82" s="147" t="s">
        <v>1488</v>
      </c>
      <c r="T82" s="63" t="s">
        <v>32</v>
      </c>
      <c r="U82" s="103" t="s">
        <v>1487</v>
      </c>
    </row>
    <row r="83" spans="1:21" ht="15.75">
      <c r="A83" s="63">
        <v>72</v>
      </c>
      <c r="B83" s="171" t="s">
        <v>24</v>
      </c>
      <c r="C83" s="347" t="s">
        <v>1716</v>
      </c>
      <c r="D83" s="347" t="s">
        <v>1717</v>
      </c>
      <c r="E83" s="347" t="s">
        <v>434</v>
      </c>
      <c r="F83" s="352"/>
      <c r="G83" s="348">
        <v>39876</v>
      </c>
      <c r="H83" s="63" t="s">
        <v>28</v>
      </c>
      <c r="I83" s="171" t="s">
        <v>931</v>
      </c>
      <c r="J83" s="142" t="s">
        <v>516</v>
      </c>
      <c r="K83" s="343">
        <v>9</v>
      </c>
      <c r="L83" s="350">
        <v>8</v>
      </c>
      <c r="M83" s="350">
        <v>0</v>
      </c>
      <c r="N83" s="350">
        <v>0</v>
      </c>
      <c r="O83" s="350">
        <v>0</v>
      </c>
      <c r="P83" s="350">
        <v>2</v>
      </c>
      <c r="Q83" s="345">
        <f t="shared" si="2"/>
        <v>10</v>
      </c>
      <c r="R83" s="163" t="s">
        <v>1958</v>
      </c>
      <c r="S83" s="142" t="s">
        <v>974</v>
      </c>
      <c r="T83" s="63" t="s">
        <v>32</v>
      </c>
      <c r="U83" s="142" t="s">
        <v>516</v>
      </c>
    </row>
    <row r="84" spans="1:21" ht="15.75">
      <c r="A84" s="63">
        <v>73</v>
      </c>
      <c r="B84" s="171" t="s">
        <v>24</v>
      </c>
      <c r="C84" s="162" t="s">
        <v>1473</v>
      </c>
      <c r="D84" s="162" t="s">
        <v>1718</v>
      </c>
      <c r="E84" s="162" t="s">
        <v>567</v>
      </c>
      <c r="F84" s="63"/>
      <c r="G84" s="62">
        <v>40250</v>
      </c>
      <c r="H84" s="63" t="s">
        <v>28</v>
      </c>
      <c r="I84" s="171" t="s">
        <v>931</v>
      </c>
      <c r="J84" s="142" t="s">
        <v>82</v>
      </c>
      <c r="K84" s="343">
        <v>9</v>
      </c>
      <c r="L84" s="210">
        <v>0</v>
      </c>
      <c r="M84" s="210">
        <v>1</v>
      </c>
      <c r="N84" s="210">
        <v>0</v>
      </c>
      <c r="O84" s="210">
        <v>1</v>
      </c>
      <c r="P84" s="210">
        <v>8</v>
      </c>
      <c r="Q84" s="345">
        <f t="shared" si="2"/>
        <v>10</v>
      </c>
      <c r="R84" s="163" t="s">
        <v>1958</v>
      </c>
      <c r="S84" s="162" t="s">
        <v>83</v>
      </c>
      <c r="T84" s="63" t="s">
        <v>32</v>
      </c>
      <c r="U84" s="142" t="s">
        <v>82</v>
      </c>
    </row>
    <row r="85" spans="1:21" ht="15.75">
      <c r="A85" s="63">
        <v>74</v>
      </c>
      <c r="B85" s="171" t="s">
        <v>24</v>
      </c>
      <c r="C85" s="103" t="s">
        <v>1719</v>
      </c>
      <c r="D85" s="103" t="s">
        <v>143</v>
      </c>
      <c r="E85" s="103" t="s">
        <v>1720</v>
      </c>
      <c r="F85" s="109"/>
      <c r="G85" s="114">
        <v>39905</v>
      </c>
      <c r="H85" s="63" t="s">
        <v>28</v>
      </c>
      <c r="I85" s="171" t="s">
        <v>931</v>
      </c>
      <c r="J85" s="106" t="s">
        <v>78</v>
      </c>
      <c r="K85" s="343">
        <v>9</v>
      </c>
      <c r="L85" s="354">
        <v>2</v>
      </c>
      <c r="M85" s="354">
        <v>0</v>
      </c>
      <c r="N85" s="354">
        <v>5</v>
      </c>
      <c r="O85" s="354">
        <v>0</v>
      </c>
      <c r="P85" s="354">
        <v>2.5</v>
      </c>
      <c r="Q85" s="345">
        <f t="shared" si="2"/>
        <v>9.5</v>
      </c>
      <c r="R85" s="163" t="s">
        <v>1958</v>
      </c>
      <c r="S85" s="106" t="s">
        <v>870</v>
      </c>
      <c r="T85" s="63" t="s">
        <v>32</v>
      </c>
      <c r="U85" s="106" t="s">
        <v>78</v>
      </c>
    </row>
    <row r="86" spans="1:21" ht="15.75">
      <c r="A86" s="63">
        <v>75</v>
      </c>
      <c r="B86" s="171" t="s">
        <v>24</v>
      </c>
      <c r="C86" s="162" t="s">
        <v>1721</v>
      </c>
      <c r="D86" s="162" t="s">
        <v>657</v>
      </c>
      <c r="E86" s="162" t="s">
        <v>352</v>
      </c>
      <c r="F86" s="161"/>
      <c r="G86" s="62">
        <v>40014</v>
      </c>
      <c r="H86" s="63" t="s">
        <v>28</v>
      </c>
      <c r="I86" s="171" t="s">
        <v>931</v>
      </c>
      <c r="J86" s="142" t="s">
        <v>82</v>
      </c>
      <c r="K86" s="343">
        <v>9</v>
      </c>
      <c r="L86" s="345">
        <v>9</v>
      </c>
      <c r="M86" s="345">
        <v>0</v>
      </c>
      <c r="N86" s="345">
        <v>0</v>
      </c>
      <c r="O86" s="345">
        <v>0</v>
      </c>
      <c r="P86" s="345">
        <v>0.5</v>
      </c>
      <c r="Q86" s="345">
        <f t="shared" si="2"/>
        <v>9.5</v>
      </c>
      <c r="R86" s="163" t="s">
        <v>1958</v>
      </c>
      <c r="S86" s="162" t="s">
        <v>83</v>
      </c>
      <c r="T86" s="63" t="s">
        <v>32</v>
      </c>
      <c r="U86" s="142" t="s">
        <v>82</v>
      </c>
    </row>
    <row r="87" spans="1:21" ht="15.75">
      <c r="A87" s="63">
        <v>76</v>
      </c>
      <c r="B87" s="171" t="s">
        <v>24</v>
      </c>
      <c r="C87" s="162" t="s">
        <v>1722</v>
      </c>
      <c r="D87" s="162" t="s">
        <v>301</v>
      </c>
      <c r="E87" s="162" t="s">
        <v>341</v>
      </c>
      <c r="F87" s="63"/>
      <c r="G87" s="62">
        <v>39945</v>
      </c>
      <c r="H87" s="63" t="s">
        <v>28</v>
      </c>
      <c r="I87" s="171" t="s">
        <v>931</v>
      </c>
      <c r="J87" s="142" t="s">
        <v>82</v>
      </c>
      <c r="K87" s="343">
        <v>9</v>
      </c>
      <c r="L87" s="211">
        <v>9</v>
      </c>
      <c r="M87" s="211">
        <v>0</v>
      </c>
      <c r="N87" s="211">
        <v>0</v>
      </c>
      <c r="O87" s="211">
        <v>0</v>
      </c>
      <c r="P87" s="211">
        <v>0.5</v>
      </c>
      <c r="Q87" s="345">
        <f t="shared" si="2"/>
        <v>9.5</v>
      </c>
      <c r="R87" s="163" t="s">
        <v>1958</v>
      </c>
      <c r="S87" s="162" t="s">
        <v>83</v>
      </c>
      <c r="T87" s="63" t="s">
        <v>32</v>
      </c>
      <c r="U87" s="142" t="s">
        <v>82</v>
      </c>
    </row>
    <row r="88" spans="1:21" ht="15.75">
      <c r="A88" s="63">
        <v>77</v>
      </c>
      <c r="B88" s="171" t="s">
        <v>24</v>
      </c>
      <c r="C88" s="142" t="s">
        <v>1723</v>
      </c>
      <c r="D88" s="142" t="s">
        <v>1724</v>
      </c>
      <c r="E88" s="142" t="s">
        <v>1725</v>
      </c>
      <c r="F88" s="352"/>
      <c r="G88" s="62">
        <v>39838</v>
      </c>
      <c r="H88" s="63" t="s">
        <v>28</v>
      </c>
      <c r="I88" s="171" t="s">
        <v>931</v>
      </c>
      <c r="J88" s="142" t="s">
        <v>46</v>
      </c>
      <c r="K88" s="343">
        <v>9</v>
      </c>
      <c r="L88" s="343">
        <v>5</v>
      </c>
      <c r="M88" s="343">
        <v>0</v>
      </c>
      <c r="N88" s="343">
        <v>2</v>
      </c>
      <c r="O88" s="343">
        <v>0</v>
      </c>
      <c r="P88" s="343">
        <v>2.5</v>
      </c>
      <c r="Q88" s="345">
        <f t="shared" si="2"/>
        <v>9.5</v>
      </c>
      <c r="R88" s="163" t="s">
        <v>1958</v>
      </c>
      <c r="S88" s="142" t="s">
        <v>1620</v>
      </c>
      <c r="T88" s="63" t="s">
        <v>32</v>
      </c>
      <c r="U88" s="142" t="s">
        <v>46</v>
      </c>
    </row>
    <row r="89" spans="1:21" ht="15.75">
      <c r="A89" s="63">
        <v>78</v>
      </c>
      <c r="B89" s="171" t="s">
        <v>24</v>
      </c>
      <c r="C89" s="142" t="s">
        <v>1726</v>
      </c>
      <c r="D89" s="142" t="s">
        <v>1727</v>
      </c>
      <c r="E89" s="142" t="s">
        <v>1728</v>
      </c>
      <c r="F89" s="63"/>
      <c r="G89" s="62">
        <v>39892</v>
      </c>
      <c r="H89" s="63" t="s">
        <v>28</v>
      </c>
      <c r="I89" s="171" t="s">
        <v>931</v>
      </c>
      <c r="J89" s="142" t="s">
        <v>638</v>
      </c>
      <c r="K89" s="343">
        <v>9</v>
      </c>
      <c r="L89" s="349">
        <v>6</v>
      </c>
      <c r="M89" s="349">
        <v>0</v>
      </c>
      <c r="N89" s="349">
        <v>0</v>
      </c>
      <c r="O89" s="349">
        <v>0</v>
      </c>
      <c r="P89" s="349">
        <v>3</v>
      </c>
      <c r="Q89" s="345">
        <f t="shared" si="2"/>
        <v>9</v>
      </c>
      <c r="R89" s="163" t="s">
        <v>1958</v>
      </c>
      <c r="S89" s="142" t="s">
        <v>639</v>
      </c>
      <c r="T89" s="63" t="s">
        <v>32</v>
      </c>
      <c r="U89" s="142" t="s">
        <v>638</v>
      </c>
    </row>
    <row r="90" spans="1:21" ht="15.75">
      <c r="A90" s="63">
        <v>79</v>
      </c>
      <c r="B90" s="171" t="s">
        <v>24</v>
      </c>
      <c r="C90" s="142" t="s">
        <v>1729</v>
      </c>
      <c r="D90" s="142" t="s">
        <v>273</v>
      </c>
      <c r="E90" s="142" t="s">
        <v>1256</v>
      </c>
      <c r="F90" s="63"/>
      <c r="G90" s="358">
        <v>39881</v>
      </c>
      <c r="H90" s="63" t="s">
        <v>28</v>
      </c>
      <c r="I90" s="171" t="s">
        <v>931</v>
      </c>
      <c r="J90" s="142" t="s">
        <v>154</v>
      </c>
      <c r="K90" s="343">
        <v>9</v>
      </c>
      <c r="L90" s="210">
        <v>6</v>
      </c>
      <c r="M90" s="210">
        <v>0</v>
      </c>
      <c r="N90" s="210">
        <v>0</v>
      </c>
      <c r="O90" s="210">
        <v>0</v>
      </c>
      <c r="P90" s="210">
        <v>3</v>
      </c>
      <c r="Q90" s="345">
        <f t="shared" si="2"/>
        <v>9</v>
      </c>
      <c r="R90" s="163" t="s">
        <v>1958</v>
      </c>
      <c r="S90" s="142" t="s">
        <v>1730</v>
      </c>
      <c r="T90" s="63" t="s">
        <v>32</v>
      </c>
      <c r="U90" s="142" t="s">
        <v>154</v>
      </c>
    </row>
    <row r="91" spans="1:21" ht="15.75">
      <c r="A91" s="63">
        <v>80</v>
      </c>
      <c r="B91" s="171" t="s">
        <v>24</v>
      </c>
      <c r="C91" s="139" t="s">
        <v>1731</v>
      </c>
      <c r="D91" s="139" t="s">
        <v>1732</v>
      </c>
      <c r="E91" s="139" t="s">
        <v>302</v>
      </c>
      <c r="F91" s="63"/>
      <c r="G91" s="89">
        <v>40168</v>
      </c>
      <c r="H91" s="63" t="s">
        <v>28</v>
      </c>
      <c r="I91" s="171" t="s">
        <v>931</v>
      </c>
      <c r="J91" s="139" t="s">
        <v>57</v>
      </c>
      <c r="K91" s="343">
        <v>9</v>
      </c>
      <c r="L91" s="349">
        <v>6</v>
      </c>
      <c r="M91" s="349">
        <v>0</v>
      </c>
      <c r="N91" s="349">
        <v>0</v>
      </c>
      <c r="O91" s="349">
        <v>0.5</v>
      </c>
      <c r="P91" s="349">
        <v>2.5</v>
      </c>
      <c r="Q91" s="345">
        <f t="shared" si="2"/>
        <v>9</v>
      </c>
      <c r="R91" s="163" t="s">
        <v>1958</v>
      </c>
      <c r="S91" s="139" t="s">
        <v>950</v>
      </c>
      <c r="T91" s="63" t="s">
        <v>32</v>
      </c>
      <c r="U91" s="139" t="s">
        <v>57</v>
      </c>
    </row>
    <row r="92" spans="1:21" ht="15.75">
      <c r="A92" s="63">
        <v>81</v>
      </c>
      <c r="B92" s="171" t="s">
        <v>24</v>
      </c>
      <c r="C92" s="142" t="s">
        <v>1078</v>
      </c>
      <c r="D92" s="142" t="s">
        <v>1733</v>
      </c>
      <c r="E92" s="142" t="s">
        <v>1097</v>
      </c>
      <c r="F92" s="63"/>
      <c r="G92" s="62" t="s">
        <v>1734</v>
      </c>
      <c r="H92" s="63" t="s">
        <v>28</v>
      </c>
      <c r="I92" s="171" t="s">
        <v>931</v>
      </c>
      <c r="J92" s="142" t="s">
        <v>78</v>
      </c>
      <c r="K92" s="343">
        <v>9</v>
      </c>
      <c r="L92" s="354">
        <v>6</v>
      </c>
      <c r="M92" s="354">
        <v>0</v>
      </c>
      <c r="N92" s="354">
        <v>0</v>
      </c>
      <c r="O92" s="354">
        <v>3</v>
      </c>
      <c r="P92" s="354"/>
      <c r="Q92" s="345">
        <f t="shared" si="2"/>
        <v>9</v>
      </c>
      <c r="R92" s="163" t="s">
        <v>1958</v>
      </c>
      <c r="S92" s="142" t="s">
        <v>1735</v>
      </c>
      <c r="T92" s="63" t="s">
        <v>32</v>
      </c>
      <c r="U92" s="142" t="s">
        <v>78</v>
      </c>
    </row>
    <row r="93" spans="1:21" ht="15.75">
      <c r="A93" s="63">
        <v>82</v>
      </c>
      <c r="B93" s="171" t="s">
        <v>24</v>
      </c>
      <c r="C93" s="166" t="s">
        <v>1736</v>
      </c>
      <c r="D93" s="166" t="s">
        <v>210</v>
      </c>
      <c r="E93" s="166" t="s">
        <v>305</v>
      </c>
      <c r="F93" s="63"/>
      <c r="G93" s="62">
        <v>40075</v>
      </c>
      <c r="H93" s="63" t="s">
        <v>28</v>
      </c>
      <c r="I93" s="171" t="s">
        <v>931</v>
      </c>
      <c r="J93" s="142" t="s">
        <v>886</v>
      </c>
      <c r="K93" s="343">
        <v>9</v>
      </c>
      <c r="L93" s="210">
        <v>9</v>
      </c>
      <c r="M93" s="210">
        <v>0</v>
      </c>
      <c r="N93" s="210">
        <v>0</v>
      </c>
      <c r="O93" s="210">
        <v>0</v>
      </c>
      <c r="P93" s="210">
        <v>0</v>
      </c>
      <c r="Q93" s="345">
        <f t="shared" si="2"/>
        <v>9</v>
      </c>
      <c r="R93" s="163" t="s">
        <v>1958</v>
      </c>
      <c r="S93" s="142" t="s">
        <v>887</v>
      </c>
      <c r="T93" s="63" t="s">
        <v>32</v>
      </c>
      <c r="U93" s="142" t="s">
        <v>886</v>
      </c>
    </row>
    <row r="94" spans="1:21" ht="15.75">
      <c r="A94" s="63">
        <v>83</v>
      </c>
      <c r="B94" s="171" t="s">
        <v>24</v>
      </c>
      <c r="C94" s="142" t="s">
        <v>1737</v>
      </c>
      <c r="D94" s="142" t="s">
        <v>251</v>
      </c>
      <c r="E94" s="142" t="s">
        <v>630</v>
      </c>
      <c r="F94" s="63"/>
      <c r="G94" s="62">
        <v>40084</v>
      </c>
      <c r="H94" s="63" t="s">
        <v>28</v>
      </c>
      <c r="I94" s="171" t="s">
        <v>931</v>
      </c>
      <c r="J94" s="142" t="s">
        <v>1053</v>
      </c>
      <c r="K94" s="343">
        <v>9</v>
      </c>
      <c r="L94" s="350">
        <v>8</v>
      </c>
      <c r="M94" s="350">
        <v>0</v>
      </c>
      <c r="N94" s="350">
        <v>0</v>
      </c>
      <c r="O94" s="350">
        <v>0</v>
      </c>
      <c r="P94" s="350">
        <v>1</v>
      </c>
      <c r="Q94" s="345">
        <f t="shared" si="2"/>
        <v>9</v>
      </c>
      <c r="R94" s="163" t="s">
        <v>1958</v>
      </c>
      <c r="S94" s="142" t="s">
        <v>102</v>
      </c>
      <c r="T94" s="63" t="s">
        <v>32</v>
      </c>
      <c r="U94" s="142" t="s">
        <v>1053</v>
      </c>
    </row>
    <row r="95" spans="1:21" ht="15.75">
      <c r="A95" s="63">
        <v>84</v>
      </c>
      <c r="B95" s="171" t="s">
        <v>24</v>
      </c>
      <c r="C95" s="146" t="s">
        <v>1738</v>
      </c>
      <c r="D95" s="146" t="s">
        <v>44</v>
      </c>
      <c r="E95" s="167" t="s">
        <v>317</v>
      </c>
      <c r="F95" s="63" t="s">
        <v>1420</v>
      </c>
      <c r="G95" s="359">
        <v>40074</v>
      </c>
      <c r="H95" s="63" t="s">
        <v>28</v>
      </c>
      <c r="I95" s="171" t="s">
        <v>931</v>
      </c>
      <c r="J95" s="360" t="s">
        <v>1739</v>
      </c>
      <c r="K95" s="343">
        <v>9</v>
      </c>
      <c r="L95" s="210">
        <v>6</v>
      </c>
      <c r="M95" s="210">
        <v>0</v>
      </c>
      <c r="N95" s="210">
        <v>0</v>
      </c>
      <c r="O95" s="210">
        <v>0</v>
      </c>
      <c r="P95" s="210">
        <v>2.5</v>
      </c>
      <c r="Q95" s="345">
        <f t="shared" si="2"/>
        <v>8.5</v>
      </c>
      <c r="R95" s="163" t="s">
        <v>1958</v>
      </c>
      <c r="S95" s="167" t="s">
        <v>1740</v>
      </c>
      <c r="T95" s="63" t="s">
        <v>32</v>
      </c>
      <c r="U95" s="360" t="s">
        <v>122</v>
      </c>
    </row>
    <row r="96" spans="1:21" ht="15.75">
      <c r="A96" s="63">
        <v>85</v>
      </c>
      <c r="B96" s="171" t="s">
        <v>24</v>
      </c>
      <c r="C96" s="88" t="s">
        <v>1741</v>
      </c>
      <c r="D96" s="88" t="s">
        <v>1144</v>
      </c>
      <c r="E96" s="139" t="s">
        <v>105</v>
      </c>
      <c r="F96" s="63"/>
      <c r="G96" s="89">
        <v>40420</v>
      </c>
      <c r="H96" s="63" t="s">
        <v>28</v>
      </c>
      <c r="I96" s="171" t="s">
        <v>931</v>
      </c>
      <c r="J96" s="139" t="s">
        <v>122</v>
      </c>
      <c r="K96" s="343">
        <v>9</v>
      </c>
      <c r="L96" s="351">
        <v>6</v>
      </c>
      <c r="M96" s="351">
        <v>0</v>
      </c>
      <c r="N96" s="351">
        <v>0</v>
      </c>
      <c r="O96" s="351">
        <v>0</v>
      </c>
      <c r="P96" s="351">
        <v>2.5</v>
      </c>
      <c r="Q96" s="345">
        <f t="shared" si="2"/>
        <v>8.5</v>
      </c>
      <c r="R96" s="163" t="s">
        <v>1958</v>
      </c>
      <c r="S96" s="139" t="s">
        <v>123</v>
      </c>
      <c r="T96" s="63" t="s">
        <v>32</v>
      </c>
      <c r="U96" s="139" t="s">
        <v>122</v>
      </c>
    </row>
    <row r="97" spans="1:21" ht="15.75">
      <c r="A97" s="63">
        <v>86</v>
      </c>
      <c r="B97" s="171" t="s">
        <v>24</v>
      </c>
      <c r="C97" s="162" t="s">
        <v>1742</v>
      </c>
      <c r="D97" s="162" t="s">
        <v>1328</v>
      </c>
      <c r="E97" s="162" t="s">
        <v>483</v>
      </c>
      <c r="F97" s="63"/>
      <c r="G97" s="62">
        <v>39951</v>
      </c>
      <c r="H97" s="63" t="s">
        <v>28</v>
      </c>
      <c r="I97" s="171" t="s">
        <v>931</v>
      </c>
      <c r="J97" s="142" t="s">
        <v>82</v>
      </c>
      <c r="K97" s="343">
        <v>9</v>
      </c>
      <c r="L97" s="210">
        <v>2</v>
      </c>
      <c r="M97" s="210">
        <v>0</v>
      </c>
      <c r="N97" s="210">
        <v>1</v>
      </c>
      <c r="O97" s="210">
        <v>0</v>
      </c>
      <c r="P97" s="210">
        <v>5.5</v>
      </c>
      <c r="Q97" s="345">
        <f t="shared" si="2"/>
        <v>8.5</v>
      </c>
      <c r="R97" s="163" t="s">
        <v>1958</v>
      </c>
      <c r="S97" s="162" t="s">
        <v>83</v>
      </c>
      <c r="T97" s="63" t="s">
        <v>32</v>
      </c>
      <c r="U97" s="142" t="s">
        <v>82</v>
      </c>
    </row>
    <row r="98" spans="1:21" ht="15.75">
      <c r="A98" s="63">
        <v>87</v>
      </c>
      <c r="B98" s="171" t="s">
        <v>24</v>
      </c>
      <c r="C98" s="142" t="s">
        <v>1743</v>
      </c>
      <c r="D98" s="142" t="s">
        <v>1744</v>
      </c>
      <c r="E98" s="142" t="s">
        <v>1745</v>
      </c>
      <c r="F98" s="161"/>
      <c r="G98" s="114">
        <v>39869</v>
      </c>
      <c r="H98" s="63" t="s">
        <v>28</v>
      </c>
      <c r="I98" s="171" t="s">
        <v>931</v>
      </c>
      <c r="J98" s="142" t="s">
        <v>707</v>
      </c>
      <c r="K98" s="343">
        <v>9</v>
      </c>
      <c r="L98" s="351">
        <v>7</v>
      </c>
      <c r="M98" s="351">
        <v>0</v>
      </c>
      <c r="N98" s="351">
        <v>0</v>
      </c>
      <c r="O98" s="351">
        <v>0</v>
      </c>
      <c r="P98" s="351">
        <v>1.5</v>
      </c>
      <c r="Q98" s="345">
        <f t="shared" si="2"/>
        <v>8.5</v>
      </c>
      <c r="R98" s="163" t="s">
        <v>1958</v>
      </c>
      <c r="S98" s="106" t="s">
        <v>1371</v>
      </c>
      <c r="T98" s="63" t="s">
        <v>32</v>
      </c>
      <c r="U98" s="142" t="s">
        <v>707</v>
      </c>
    </row>
    <row r="99" spans="1:21" ht="15.75">
      <c r="A99" s="63">
        <v>88</v>
      </c>
      <c r="B99" s="171" t="s">
        <v>24</v>
      </c>
      <c r="C99" s="340" t="s">
        <v>1746</v>
      </c>
      <c r="D99" s="340" t="s">
        <v>499</v>
      </c>
      <c r="E99" s="340" t="s">
        <v>381</v>
      </c>
      <c r="F99" s="63"/>
      <c r="G99" s="341">
        <v>39670</v>
      </c>
      <c r="H99" s="63" t="s">
        <v>28</v>
      </c>
      <c r="I99" s="171" t="s">
        <v>931</v>
      </c>
      <c r="J99" s="342" t="s">
        <v>1611</v>
      </c>
      <c r="K99" s="343">
        <v>9</v>
      </c>
      <c r="L99" s="345">
        <v>8</v>
      </c>
      <c r="M99" s="345">
        <v>0</v>
      </c>
      <c r="N99" s="345">
        <v>0</v>
      </c>
      <c r="O99" s="345">
        <v>0</v>
      </c>
      <c r="P99" s="345">
        <v>0.5</v>
      </c>
      <c r="Q99" s="345">
        <f t="shared" si="2"/>
        <v>8.5</v>
      </c>
      <c r="R99" s="163" t="s">
        <v>1958</v>
      </c>
      <c r="S99" s="166" t="s">
        <v>1612</v>
      </c>
      <c r="T99" s="63" t="s">
        <v>32</v>
      </c>
      <c r="U99" s="342" t="s">
        <v>1611</v>
      </c>
    </row>
    <row r="100" spans="1:21" ht="15.75">
      <c r="A100" s="63">
        <v>89</v>
      </c>
      <c r="B100" s="171" t="s">
        <v>24</v>
      </c>
      <c r="C100" s="166" t="s">
        <v>1093</v>
      </c>
      <c r="D100" s="166" t="s">
        <v>968</v>
      </c>
      <c r="E100" s="166" t="s">
        <v>231</v>
      </c>
      <c r="F100" s="109"/>
      <c r="G100" s="62" t="s">
        <v>1747</v>
      </c>
      <c r="H100" s="63" t="s">
        <v>28</v>
      </c>
      <c r="I100" s="171" t="s">
        <v>931</v>
      </c>
      <c r="J100" s="142" t="s">
        <v>1748</v>
      </c>
      <c r="K100" s="343">
        <v>9</v>
      </c>
      <c r="L100" s="354">
        <v>6</v>
      </c>
      <c r="M100" s="354">
        <v>1</v>
      </c>
      <c r="N100" s="354">
        <v>1</v>
      </c>
      <c r="O100" s="354">
        <v>0</v>
      </c>
      <c r="P100" s="354">
        <v>0</v>
      </c>
      <c r="Q100" s="345">
        <f t="shared" si="2"/>
        <v>8</v>
      </c>
      <c r="R100" s="163" t="s">
        <v>1958</v>
      </c>
      <c r="S100" s="142" t="s">
        <v>1106</v>
      </c>
      <c r="T100" s="63" t="s">
        <v>32</v>
      </c>
      <c r="U100" s="142" t="s">
        <v>1748</v>
      </c>
    </row>
    <row r="101" spans="1:21" ht="15.75">
      <c r="A101" s="63">
        <v>90</v>
      </c>
      <c r="B101" s="171" t="s">
        <v>24</v>
      </c>
      <c r="C101" s="340" t="s">
        <v>1749</v>
      </c>
      <c r="D101" s="340" t="s">
        <v>343</v>
      </c>
      <c r="E101" s="340" t="s">
        <v>856</v>
      </c>
      <c r="F101" s="161"/>
      <c r="G101" s="341">
        <v>39859</v>
      </c>
      <c r="H101" s="63" t="s">
        <v>28</v>
      </c>
      <c r="I101" s="171" t="s">
        <v>931</v>
      </c>
      <c r="J101" s="342" t="s">
        <v>1611</v>
      </c>
      <c r="K101" s="343">
        <v>9</v>
      </c>
      <c r="L101" s="350">
        <v>6</v>
      </c>
      <c r="M101" s="350">
        <v>0</v>
      </c>
      <c r="N101" s="350">
        <v>0</v>
      </c>
      <c r="O101" s="350">
        <v>0</v>
      </c>
      <c r="P101" s="350">
        <v>2</v>
      </c>
      <c r="Q101" s="345">
        <f t="shared" si="2"/>
        <v>8</v>
      </c>
      <c r="R101" s="163" t="s">
        <v>1958</v>
      </c>
      <c r="S101" s="166" t="s">
        <v>42</v>
      </c>
      <c r="T101" s="63" t="s">
        <v>32</v>
      </c>
      <c r="U101" s="342" t="s">
        <v>1611</v>
      </c>
    </row>
    <row r="102" spans="1:21" ht="15.75">
      <c r="A102" s="63">
        <v>91</v>
      </c>
      <c r="B102" s="171" t="s">
        <v>24</v>
      </c>
      <c r="C102" s="142" t="s">
        <v>1750</v>
      </c>
      <c r="D102" s="142" t="s">
        <v>613</v>
      </c>
      <c r="E102" s="142" t="s">
        <v>519</v>
      </c>
      <c r="F102" s="63"/>
      <c r="G102" s="62">
        <v>39852</v>
      </c>
      <c r="H102" s="63" t="s">
        <v>28</v>
      </c>
      <c r="I102" s="171" t="s">
        <v>931</v>
      </c>
      <c r="J102" s="142" t="s">
        <v>68</v>
      </c>
      <c r="K102" s="343">
        <v>9</v>
      </c>
      <c r="L102" s="210">
        <v>6</v>
      </c>
      <c r="M102" s="210">
        <v>0</v>
      </c>
      <c r="N102" s="210">
        <v>0</v>
      </c>
      <c r="O102" s="210">
        <v>0</v>
      </c>
      <c r="P102" s="210">
        <v>2</v>
      </c>
      <c r="Q102" s="345">
        <f t="shared" si="2"/>
        <v>8</v>
      </c>
      <c r="R102" s="163" t="s">
        <v>1958</v>
      </c>
      <c r="S102" s="142" t="s">
        <v>1686</v>
      </c>
      <c r="T102" s="63" t="s">
        <v>32</v>
      </c>
      <c r="U102" s="142" t="s">
        <v>68</v>
      </c>
    </row>
    <row r="103" spans="1:21" ht="15.75">
      <c r="A103" s="63">
        <v>92</v>
      </c>
      <c r="B103" s="171" t="s">
        <v>24</v>
      </c>
      <c r="C103" s="88" t="s">
        <v>1751</v>
      </c>
      <c r="D103" s="88" t="s">
        <v>1250</v>
      </c>
      <c r="E103" s="88" t="s">
        <v>844</v>
      </c>
      <c r="F103" s="63"/>
      <c r="G103" s="62">
        <v>39960</v>
      </c>
      <c r="H103" s="63" t="s">
        <v>28</v>
      </c>
      <c r="I103" s="171" t="s">
        <v>931</v>
      </c>
      <c r="J103" s="139" t="s">
        <v>173</v>
      </c>
      <c r="K103" s="343">
        <v>9</v>
      </c>
      <c r="L103" s="345">
        <v>5</v>
      </c>
      <c r="M103" s="345">
        <v>3</v>
      </c>
      <c r="N103" s="345">
        <v>0</v>
      </c>
      <c r="O103" s="345">
        <v>0</v>
      </c>
      <c r="P103" s="345">
        <v>0</v>
      </c>
      <c r="Q103" s="345">
        <f t="shared" si="2"/>
        <v>8</v>
      </c>
      <c r="R103" s="163" t="s">
        <v>1958</v>
      </c>
      <c r="S103" s="361" t="s">
        <v>1637</v>
      </c>
      <c r="T103" s="63" t="s">
        <v>32</v>
      </c>
      <c r="U103" s="139" t="s">
        <v>173</v>
      </c>
    </row>
    <row r="104" spans="1:21" ht="15.75">
      <c r="A104" s="63">
        <v>93</v>
      </c>
      <c r="B104" s="362"/>
      <c r="C104" s="363" t="s">
        <v>1752</v>
      </c>
      <c r="D104" s="363" t="s">
        <v>1260</v>
      </c>
      <c r="E104" s="363" t="s">
        <v>313</v>
      </c>
      <c r="F104" s="364"/>
      <c r="G104" s="364"/>
      <c r="H104" s="362"/>
      <c r="I104" s="362"/>
      <c r="J104" s="363" t="s">
        <v>1753</v>
      </c>
      <c r="K104" s="365">
        <v>9</v>
      </c>
      <c r="L104" s="343">
        <v>6</v>
      </c>
      <c r="M104" s="343">
        <v>0</v>
      </c>
      <c r="N104" s="343">
        <v>0</v>
      </c>
      <c r="O104" s="343">
        <v>0</v>
      </c>
      <c r="P104" s="343">
        <v>2</v>
      </c>
      <c r="Q104" s="345">
        <f t="shared" si="2"/>
        <v>8</v>
      </c>
      <c r="R104" s="163" t="s">
        <v>1958</v>
      </c>
      <c r="S104" s="362"/>
      <c r="T104" s="366"/>
      <c r="U104" s="362"/>
    </row>
    <row r="105" spans="1:21" ht="18.75">
      <c r="A105" s="63">
        <v>94</v>
      </c>
      <c r="B105" s="171" t="s">
        <v>24</v>
      </c>
      <c r="C105" s="340" t="s">
        <v>1754</v>
      </c>
      <c r="D105" s="340" t="s">
        <v>1755</v>
      </c>
      <c r="E105" s="340" t="s">
        <v>865</v>
      </c>
      <c r="F105" s="63"/>
      <c r="G105" s="341">
        <v>39838</v>
      </c>
      <c r="H105" s="63" t="s">
        <v>28</v>
      </c>
      <c r="I105" s="171" t="s">
        <v>931</v>
      </c>
      <c r="J105" s="342" t="s">
        <v>1611</v>
      </c>
      <c r="K105" s="343">
        <v>9</v>
      </c>
      <c r="L105" s="367">
        <v>6</v>
      </c>
      <c r="M105" s="367">
        <v>0</v>
      </c>
      <c r="N105" s="367">
        <v>1</v>
      </c>
      <c r="O105" s="367">
        <v>0</v>
      </c>
      <c r="P105" s="367">
        <v>1</v>
      </c>
      <c r="Q105" s="345">
        <f t="shared" si="2"/>
        <v>8</v>
      </c>
      <c r="R105" s="163" t="s">
        <v>1958</v>
      </c>
      <c r="S105" s="142" t="s">
        <v>42</v>
      </c>
      <c r="T105" s="63" t="s">
        <v>32</v>
      </c>
      <c r="U105" s="342" t="s">
        <v>1611</v>
      </c>
    </row>
    <row r="106" spans="1:21" ht="15.75">
      <c r="A106" s="63">
        <v>95</v>
      </c>
      <c r="B106" s="171" t="s">
        <v>24</v>
      </c>
      <c r="C106" s="142" t="s">
        <v>1756</v>
      </c>
      <c r="D106" s="142" t="s">
        <v>340</v>
      </c>
      <c r="E106" s="142" t="s">
        <v>45</v>
      </c>
      <c r="F106" s="63"/>
      <c r="G106" s="368" t="s">
        <v>1757</v>
      </c>
      <c r="H106" s="63" t="s">
        <v>28</v>
      </c>
      <c r="I106" s="171" t="s">
        <v>931</v>
      </c>
      <c r="J106" s="142" t="s">
        <v>785</v>
      </c>
      <c r="K106" s="343">
        <v>9</v>
      </c>
      <c r="L106" s="346">
        <v>6</v>
      </c>
      <c r="M106" s="346">
        <v>0</v>
      </c>
      <c r="N106" s="346">
        <v>0</v>
      </c>
      <c r="O106" s="346">
        <v>0</v>
      </c>
      <c r="P106" s="346">
        <v>1.5</v>
      </c>
      <c r="Q106" s="345">
        <f t="shared" si="2"/>
        <v>7.5</v>
      </c>
      <c r="R106" s="163" t="s">
        <v>1958</v>
      </c>
      <c r="S106" s="142" t="s">
        <v>1758</v>
      </c>
      <c r="T106" s="63" t="s">
        <v>32</v>
      </c>
      <c r="U106" s="142" t="s">
        <v>785</v>
      </c>
    </row>
    <row r="107" spans="1:21" ht="15.75">
      <c r="A107" s="63">
        <v>96</v>
      </c>
      <c r="B107" s="171" t="s">
        <v>24</v>
      </c>
      <c r="C107" s="88" t="s">
        <v>1759</v>
      </c>
      <c r="D107" s="88" t="s">
        <v>294</v>
      </c>
      <c r="E107" s="139" t="s">
        <v>317</v>
      </c>
      <c r="F107" s="63"/>
      <c r="G107" s="89">
        <v>39748</v>
      </c>
      <c r="H107" s="63" t="s">
        <v>28</v>
      </c>
      <c r="I107" s="171" t="s">
        <v>931</v>
      </c>
      <c r="J107" s="139" t="s">
        <v>122</v>
      </c>
      <c r="K107" s="343">
        <v>9</v>
      </c>
      <c r="L107" s="345">
        <v>6</v>
      </c>
      <c r="M107" s="345">
        <v>0</v>
      </c>
      <c r="N107" s="345">
        <v>0</v>
      </c>
      <c r="O107" s="345">
        <v>0</v>
      </c>
      <c r="P107" s="345">
        <v>1.5</v>
      </c>
      <c r="Q107" s="345">
        <f t="shared" si="2"/>
        <v>7.5</v>
      </c>
      <c r="R107" s="163" t="s">
        <v>1958</v>
      </c>
      <c r="S107" s="139" t="s">
        <v>123</v>
      </c>
      <c r="T107" s="63" t="s">
        <v>32</v>
      </c>
      <c r="U107" s="139" t="s">
        <v>122</v>
      </c>
    </row>
    <row r="108" spans="1:21" ht="15.75">
      <c r="A108" s="63">
        <v>97</v>
      </c>
      <c r="B108" s="171" t="s">
        <v>24</v>
      </c>
      <c r="C108" s="139" t="s">
        <v>239</v>
      </c>
      <c r="D108" s="139" t="s">
        <v>1202</v>
      </c>
      <c r="E108" s="139" t="s">
        <v>204</v>
      </c>
      <c r="F108" s="161"/>
      <c r="G108" s="89">
        <v>39847</v>
      </c>
      <c r="H108" s="63" t="s">
        <v>28</v>
      </c>
      <c r="I108" s="171" t="s">
        <v>931</v>
      </c>
      <c r="J108" s="139" t="s">
        <v>1521</v>
      </c>
      <c r="K108" s="343">
        <v>9</v>
      </c>
      <c r="L108" s="350">
        <v>6</v>
      </c>
      <c r="M108" s="350">
        <v>0</v>
      </c>
      <c r="N108" s="350">
        <v>0</v>
      </c>
      <c r="O108" s="350">
        <v>0</v>
      </c>
      <c r="P108" s="350">
        <v>1.5</v>
      </c>
      <c r="Q108" s="345">
        <f t="shared" si="2"/>
        <v>7.5</v>
      </c>
      <c r="R108" s="163" t="s">
        <v>1958</v>
      </c>
      <c r="S108" s="139" t="s">
        <v>1522</v>
      </c>
      <c r="T108" s="63" t="s">
        <v>32</v>
      </c>
      <c r="U108" s="139" t="s">
        <v>1521</v>
      </c>
    </row>
    <row r="109" spans="1:21" ht="15.75">
      <c r="A109" s="63">
        <v>98</v>
      </c>
      <c r="B109" s="171" t="s">
        <v>24</v>
      </c>
      <c r="C109" s="142" t="s">
        <v>1760</v>
      </c>
      <c r="D109" s="142" t="s">
        <v>1156</v>
      </c>
      <c r="E109" s="142" t="s">
        <v>27</v>
      </c>
      <c r="F109" s="63"/>
      <c r="G109" s="62">
        <v>40099</v>
      </c>
      <c r="H109" s="63" t="s">
        <v>28</v>
      </c>
      <c r="I109" s="171" t="s">
        <v>931</v>
      </c>
      <c r="J109" s="142" t="s">
        <v>96</v>
      </c>
      <c r="K109" s="343">
        <v>9</v>
      </c>
      <c r="L109" s="346">
        <v>6</v>
      </c>
      <c r="M109" s="346">
        <v>0</v>
      </c>
      <c r="N109" s="346">
        <v>0</v>
      </c>
      <c r="O109" s="346">
        <v>0</v>
      </c>
      <c r="P109" s="346">
        <v>1.5</v>
      </c>
      <c r="Q109" s="345">
        <f t="shared" si="2"/>
        <v>7.5</v>
      </c>
      <c r="R109" s="163" t="s">
        <v>1958</v>
      </c>
      <c r="S109" s="142" t="s">
        <v>1761</v>
      </c>
      <c r="T109" s="63" t="s">
        <v>32</v>
      </c>
      <c r="U109" s="142" t="s">
        <v>96</v>
      </c>
    </row>
    <row r="110" spans="1:21" ht="15.75">
      <c r="A110" s="63">
        <v>99</v>
      </c>
      <c r="B110" s="171" t="s">
        <v>24</v>
      </c>
      <c r="C110" s="340" t="s">
        <v>1762</v>
      </c>
      <c r="D110" s="340" t="s">
        <v>674</v>
      </c>
      <c r="E110" s="340" t="s">
        <v>569</v>
      </c>
      <c r="F110" s="63"/>
      <c r="G110" s="341">
        <v>39858</v>
      </c>
      <c r="H110" s="63" t="s">
        <v>28</v>
      </c>
      <c r="I110" s="171" t="s">
        <v>931</v>
      </c>
      <c r="J110" s="342" t="s">
        <v>1611</v>
      </c>
      <c r="K110" s="343">
        <v>9</v>
      </c>
      <c r="L110" s="345">
        <v>6</v>
      </c>
      <c r="M110" s="345">
        <v>0</v>
      </c>
      <c r="N110" s="345">
        <v>0</v>
      </c>
      <c r="O110" s="345">
        <v>0</v>
      </c>
      <c r="P110" s="345">
        <v>1.5</v>
      </c>
      <c r="Q110" s="345">
        <f t="shared" si="2"/>
        <v>7.5</v>
      </c>
      <c r="R110" s="163" t="s">
        <v>1958</v>
      </c>
      <c r="S110" s="142" t="s">
        <v>42</v>
      </c>
      <c r="T110" s="63" t="s">
        <v>32</v>
      </c>
      <c r="U110" s="342" t="s">
        <v>1611</v>
      </c>
    </row>
    <row r="111" spans="1:21" ht="15.75">
      <c r="A111" s="63">
        <v>100</v>
      </c>
      <c r="B111" s="171" t="s">
        <v>24</v>
      </c>
      <c r="C111" s="142" t="s">
        <v>1763</v>
      </c>
      <c r="D111" s="142" t="s">
        <v>121</v>
      </c>
      <c r="E111" s="142" t="s">
        <v>744</v>
      </c>
      <c r="F111" s="109"/>
      <c r="G111" s="62">
        <v>40028</v>
      </c>
      <c r="H111" s="63" t="s">
        <v>28</v>
      </c>
      <c r="I111" s="171" t="s">
        <v>931</v>
      </c>
      <c r="J111" s="142" t="s">
        <v>358</v>
      </c>
      <c r="K111" s="343">
        <v>9</v>
      </c>
      <c r="L111" s="354">
        <v>6</v>
      </c>
      <c r="M111" s="354">
        <v>0</v>
      </c>
      <c r="N111" s="354">
        <v>0</v>
      </c>
      <c r="O111" s="354">
        <v>0</v>
      </c>
      <c r="P111" s="354">
        <v>1.5</v>
      </c>
      <c r="Q111" s="345">
        <f t="shared" si="2"/>
        <v>7.5</v>
      </c>
      <c r="R111" s="163" t="s">
        <v>1958</v>
      </c>
      <c r="S111" s="142" t="s">
        <v>359</v>
      </c>
      <c r="T111" s="63" t="s">
        <v>32</v>
      </c>
      <c r="U111" s="142" t="s">
        <v>358</v>
      </c>
    </row>
    <row r="112" spans="1:21" ht="15.75">
      <c r="A112" s="63">
        <v>101</v>
      </c>
      <c r="B112" s="171" t="s">
        <v>24</v>
      </c>
      <c r="C112" s="142" t="s">
        <v>1764</v>
      </c>
      <c r="D112" s="142" t="s">
        <v>1765</v>
      </c>
      <c r="E112" s="142" t="s">
        <v>90</v>
      </c>
      <c r="F112" s="352"/>
      <c r="G112" s="62">
        <v>39778</v>
      </c>
      <c r="H112" s="63" t="s">
        <v>28</v>
      </c>
      <c r="I112" s="171" t="s">
        <v>931</v>
      </c>
      <c r="J112" s="162" t="s">
        <v>73</v>
      </c>
      <c r="K112" s="343">
        <v>9</v>
      </c>
      <c r="L112" s="343">
        <v>6</v>
      </c>
      <c r="M112" s="343">
        <v>0</v>
      </c>
      <c r="N112" s="343">
        <v>0</v>
      </c>
      <c r="O112" s="343">
        <v>0</v>
      </c>
      <c r="P112" s="343">
        <v>1.5</v>
      </c>
      <c r="Q112" s="345">
        <f t="shared" si="2"/>
        <v>7.5</v>
      </c>
      <c r="R112" s="163" t="s">
        <v>1958</v>
      </c>
      <c r="S112" s="142" t="s">
        <v>523</v>
      </c>
      <c r="T112" s="63" t="s">
        <v>32</v>
      </c>
      <c r="U112" s="162" t="s">
        <v>73</v>
      </c>
    </row>
    <row r="113" spans="1:21" ht="18.75">
      <c r="A113" s="63">
        <v>102</v>
      </c>
      <c r="B113" s="171" t="s">
        <v>24</v>
      </c>
      <c r="C113" s="142" t="s">
        <v>1766</v>
      </c>
      <c r="D113" s="142" t="s">
        <v>1443</v>
      </c>
      <c r="E113" s="142" t="s">
        <v>90</v>
      </c>
      <c r="F113" s="63"/>
      <c r="G113" s="62">
        <v>39967</v>
      </c>
      <c r="H113" s="63" t="s">
        <v>28</v>
      </c>
      <c r="I113" s="171" t="s">
        <v>931</v>
      </c>
      <c r="J113" s="142" t="s">
        <v>46</v>
      </c>
      <c r="K113" s="343">
        <v>9</v>
      </c>
      <c r="L113" s="344">
        <v>5</v>
      </c>
      <c r="M113" s="344">
        <v>0</v>
      </c>
      <c r="N113" s="344">
        <v>0</v>
      </c>
      <c r="O113" s="344">
        <v>0</v>
      </c>
      <c r="P113" s="344">
        <v>2</v>
      </c>
      <c r="Q113" s="345">
        <f t="shared" si="2"/>
        <v>7</v>
      </c>
      <c r="R113" s="163" t="s">
        <v>1958</v>
      </c>
      <c r="S113" s="142" t="s">
        <v>1620</v>
      </c>
      <c r="T113" s="63" t="s">
        <v>32</v>
      </c>
      <c r="U113" s="142" t="s">
        <v>46</v>
      </c>
    </row>
    <row r="114" spans="1:21" ht="15.75">
      <c r="A114" s="63">
        <v>103</v>
      </c>
      <c r="B114" s="171" t="s">
        <v>24</v>
      </c>
      <c r="C114" s="123" t="s">
        <v>988</v>
      </c>
      <c r="D114" s="123" t="s">
        <v>340</v>
      </c>
      <c r="E114" s="123" t="s">
        <v>1767</v>
      </c>
      <c r="F114" s="63"/>
      <c r="G114" s="156">
        <v>39661</v>
      </c>
      <c r="H114" s="63" t="s">
        <v>28</v>
      </c>
      <c r="I114" s="171" t="s">
        <v>931</v>
      </c>
      <c r="J114" s="162" t="s">
        <v>627</v>
      </c>
      <c r="K114" s="343">
        <v>9</v>
      </c>
      <c r="L114" s="210">
        <v>5</v>
      </c>
      <c r="M114" s="210">
        <v>0</v>
      </c>
      <c r="N114" s="210">
        <v>0</v>
      </c>
      <c r="O114" s="210">
        <v>0</v>
      </c>
      <c r="P114" s="210">
        <v>2</v>
      </c>
      <c r="Q114" s="345">
        <f t="shared" si="2"/>
        <v>7</v>
      </c>
      <c r="R114" s="163" t="s">
        <v>1958</v>
      </c>
      <c r="S114" s="162" t="s">
        <v>1768</v>
      </c>
      <c r="T114" s="63" t="s">
        <v>32</v>
      </c>
      <c r="U114" s="162" t="s">
        <v>627</v>
      </c>
    </row>
    <row r="115" spans="1:21" ht="15.75">
      <c r="A115" s="63">
        <v>104</v>
      </c>
      <c r="B115" s="171" t="s">
        <v>24</v>
      </c>
      <c r="C115" s="166" t="s">
        <v>1769</v>
      </c>
      <c r="D115" s="166" t="s">
        <v>396</v>
      </c>
      <c r="E115" s="166" t="s">
        <v>449</v>
      </c>
      <c r="F115" s="63"/>
      <c r="G115" s="156">
        <v>40136</v>
      </c>
      <c r="H115" s="63" t="s">
        <v>28</v>
      </c>
      <c r="I115" s="171" t="s">
        <v>931</v>
      </c>
      <c r="J115" s="142" t="s">
        <v>1003</v>
      </c>
      <c r="K115" s="343">
        <v>9</v>
      </c>
      <c r="L115" s="210">
        <v>6</v>
      </c>
      <c r="M115" s="210">
        <v>0</v>
      </c>
      <c r="N115" s="210">
        <v>0</v>
      </c>
      <c r="O115" s="210">
        <v>0</v>
      </c>
      <c r="P115" s="210">
        <v>1</v>
      </c>
      <c r="Q115" s="345">
        <f t="shared" si="2"/>
        <v>7</v>
      </c>
      <c r="R115" s="163" t="s">
        <v>1958</v>
      </c>
      <c r="S115" s="162" t="s">
        <v>1004</v>
      </c>
      <c r="T115" s="63" t="s">
        <v>32</v>
      </c>
      <c r="U115" s="142" t="s">
        <v>1003</v>
      </c>
    </row>
    <row r="116" spans="1:21" ht="15.75">
      <c r="A116" s="63">
        <v>105</v>
      </c>
      <c r="B116" s="171" t="s">
        <v>24</v>
      </c>
      <c r="C116" s="142" t="s">
        <v>1770</v>
      </c>
      <c r="D116" s="142" t="s">
        <v>1771</v>
      </c>
      <c r="E116" s="142" t="s">
        <v>1772</v>
      </c>
      <c r="F116" s="352"/>
      <c r="G116" s="358">
        <v>40217</v>
      </c>
      <c r="H116" s="63" t="s">
        <v>28</v>
      </c>
      <c r="I116" s="171" t="s">
        <v>931</v>
      </c>
      <c r="J116" s="142" t="s">
        <v>154</v>
      </c>
      <c r="K116" s="343">
        <v>9</v>
      </c>
      <c r="L116" s="343">
        <v>6</v>
      </c>
      <c r="M116" s="343">
        <v>0</v>
      </c>
      <c r="N116" s="343">
        <v>0</v>
      </c>
      <c r="O116" s="343">
        <v>0</v>
      </c>
      <c r="P116" s="343">
        <v>1</v>
      </c>
      <c r="Q116" s="345">
        <f t="shared" si="2"/>
        <v>7</v>
      </c>
      <c r="R116" s="163" t="s">
        <v>1958</v>
      </c>
      <c r="S116" s="142" t="s">
        <v>1730</v>
      </c>
      <c r="T116" s="63" t="s">
        <v>32</v>
      </c>
      <c r="U116" s="142" t="s">
        <v>154</v>
      </c>
    </row>
    <row r="117" spans="1:21" ht="15.75">
      <c r="A117" s="63">
        <v>106</v>
      </c>
      <c r="B117" s="171" t="s">
        <v>24</v>
      </c>
      <c r="C117" s="142" t="s">
        <v>1773</v>
      </c>
      <c r="D117" s="142" t="s">
        <v>44</v>
      </c>
      <c r="E117" s="142" t="s">
        <v>1774</v>
      </c>
      <c r="F117" s="161"/>
      <c r="G117" s="62">
        <v>39950</v>
      </c>
      <c r="H117" s="63" t="s">
        <v>28</v>
      </c>
      <c r="I117" s="171" t="s">
        <v>931</v>
      </c>
      <c r="J117" s="142" t="s">
        <v>30</v>
      </c>
      <c r="K117" s="343">
        <v>9</v>
      </c>
      <c r="L117" s="351">
        <v>5</v>
      </c>
      <c r="M117" s="351">
        <v>0</v>
      </c>
      <c r="N117" s="351">
        <v>0</v>
      </c>
      <c r="O117" s="351">
        <v>0</v>
      </c>
      <c r="P117" s="351">
        <v>2</v>
      </c>
      <c r="Q117" s="345">
        <f t="shared" si="2"/>
        <v>7</v>
      </c>
      <c r="R117" s="163" t="s">
        <v>1958</v>
      </c>
      <c r="S117" s="142" t="s">
        <v>1775</v>
      </c>
      <c r="T117" s="63" t="s">
        <v>32</v>
      </c>
      <c r="U117" s="142" t="s">
        <v>30</v>
      </c>
    </row>
    <row r="118" spans="1:21" ht="15.75">
      <c r="A118" s="63">
        <v>107</v>
      </c>
      <c r="B118" s="171" t="s">
        <v>24</v>
      </c>
      <c r="C118" s="142" t="s">
        <v>1776</v>
      </c>
      <c r="D118" s="142" t="s">
        <v>1511</v>
      </c>
      <c r="E118" s="142" t="s">
        <v>95</v>
      </c>
      <c r="F118" s="352"/>
      <c r="G118" s="358">
        <v>40012</v>
      </c>
      <c r="H118" s="63" t="s">
        <v>28</v>
      </c>
      <c r="I118" s="171" t="s">
        <v>931</v>
      </c>
      <c r="J118" s="142" t="s">
        <v>154</v>
      </c>
      <c r="K118" s="343">
        <v>9</v>
      </c>
      <c r="L118" s="343">
        <v>2</v>
      </c>
      <c r="M118" s="343">
        <v>0</v>
      </c>
      <c r="N118" s="343">
        <v>3</v>
      </c>
      <c r="O118" s="343">
        <v>0</v>
      </c>
      <c r="P118" s="343">
        <v>2</v>
      </c>
      <c r="Q118" s="345">
        <f t="shared" si="2"/>
        <v>7</v>
      </c>
      <c r="R118" s="163" t="s">
        <v>1958</v>
      </c>
      <c r="S118" s="142" t="s">
        <v>1730</v>
      </c>
      <c r="T118" s="63" t="s">
        <v>32</v>
      </c>
      <c r="U118" s="142" t="s">
        <v>154</v>
      </c>
    </row>
    <row r="119" spans="1:21" ht="15.75">
      <c r="A119" s="63">
        <v>108</v>
      </c>
      <c r="B119" s="171" t="s">
        <v>24</v>
      </c>
      <c r="C119" s="340" t="s">
        <v>1497</v>
      </c>
      <c r="D119" s="340" t="s">
        <v>121</v>
      </c>
      <c r="E119" s="340" t="s">
        <v>302</v>
      </c>
      <c r="F119" s="63"/>
      <c r="G119" s="341">
        <v>39873</v>
      </c>
      <c r="H119" s="63" t="s">
        <v>28</v>
      </c>
      <c r="I119" s="171" t="s">
        <v>931</v>
      </c>
      <c r="J119" s="342" t="s">
        <v>1611</v>
      </c>
      <c r="K119" s="343">
        <v>9</v>
      </c>
      <c r="L119" s="210">
        <v>6</v>
      </c>
      <c r="M119" s="210">
        <v>0</v>
      </c>
      <c r="N119" s="210">
        <v>0</v>
      </c>
      <c r="O119" s="210">
        <v>0</v>
      </c>
      <c r="P119" s="210">
        <v>1</v>
      </c>
      <c r="Q119" s="345">
        <f t="shared" si="2"/>
        <v>7</v>
      </c>
      <c r="R119" s="163" t="s">
        <v>1958</v>
      </c>
      <c r="S119" s="166" t="s">
        <v>1612</v>
      </c>
      <c r="T119" s="63" t="s">
        <v>32</v>
      </c>
      <c r="U119" s="342" t="s">
        <v>1611</v>
      </c>
    </row>
    <row r="120" spans="1:21" ht="15.75">
      <c r="A120" s="63">
        <v>109</v>
      </c>
      <c r="B120" s="171" t="s">
        <v>24</v>
      </c>
      <c r="C120" s="103" t="s">
        <v>1777</v>
      </c>
      <c r="D120" s="142" t="s">
        <v>1778</v>
      </c>
      <c r="E120" s="142" t="s">
        <v>341</v>
      </c>
      <c r="F120" s="63"/>
      <c r="G120" s="62">
        <v>39970</v>
      </c>
      <c r="H120" s="63" t="s">
        <v>28</v>
      </c>
      <c r="I120" s="171" t="s">
        <v>931</v>
      </c>
      <c r="J120" s="142" t="s">
        <v>390</v>
      </c>
      <c r="K120" s="343">
        <v>9</v>
      </c>
      <c r="L120" s="210">
        <v>6</v>
      </c>
      <c r="M120" s="210">
        <v>0</v>
      </c>
      <c r="N120" s="210">
        <v>0</v>
      </c>
      <c r="O120" s="210">
        <v>0</v>
      </c>
      <c r="P120" s="210">
        <v>0.5</v>
      </c>
      <c r="Q120" s="345">
        <f t="shared" si="2"/>
        <v>6.5</v>
      </c>
      <c r="R120" s="163" t="s">
        <v>1958</v>
      </c>
      <c r="S120" s="142" t="s">
        <v>391</v>
      </c>
      <c r="T120" s="63" t="s">
        <v>32</v>
      </c>
      <c r="U120" s="142" t="s">
        <v>390</v>
      </c>
    </row>
    <row r="121" spans="1:21" ht="15.75">
      <c r="A121" s="63">
        <v>110</v>
      </c>
      <c r="B121" s="171" t="s">
        <v>24</v>
      </c>
      <c r="C121" s="142" t="s">
        <v>1779</v>
      </c>
      <c r="D121" s="142" t="s">
        <v>176</v>
      </c>
      <c r="E121" s="142" t="s">
        <v>385</v>
      </c>
      <c r="F121" s="352"/>
      <c r="G121" s="62">
        <v>39820</v>
      </c>
      <c r="H121" s="63" t="s">
        <v>28</v>
      </c>
      <c r="I121" s="171" t="s">
        <v>931</v>
      </c>
      <c r="J121" s="142" t="s">
        <v>1003</v>
      </c>
      <c r="K121" s="343">
        <v>9</v>
      </c>
      <c r="L121" s="343">
        <v>6</v>
      </c>
      <c r="M121" s="343">
        <v>0</v>
      </c>
      <c r="N121" s="343">
        <v>0</v>
      </c>
      <c r="O121" s="343">
        <v>0</v>
      </c>
      <c r="P121" s="343">
        <v>0.5</v>
      </c>
      <c r="Q121" s="345">
        <f t="shared" si="2"/>
        <v>6.5</v>
      </c>
      <c r="R121" s="163" t="s">
        <v>1958</v>
      </c>
      <c r="S121" s="162" t="s">
        <v>1387</v>
      </c>
      <c r="T121" s="63" t="s">
        <v>32</v>
      </c>
      <c r="U121" s="142" t="s">
        <v>1003</v>
      </c>
    </row>
    <row r="122" spans="1:21" ht="15.75">
      <c r="A122" s="63">
        <v>111</v>
      </c>
      <c r="B122" s="353"/>
      <c r="C122" s="142" t="s">
        <v>1780</v>
      </c>
      <c r="D122" s="142" t="s">
        <v>430</v>
      </c>
      <c r="E122" s="142" t="s">
        <v>1781</v>
      </c>
      <c r="F122" s="63"/>
      <c r="G122" s="144">
        <v>40106</v>
      </c>
      <c r="H122" s="63" t="s">
        <v>28</v>
      </c>
      <c r="I122" s="171" t="s">
        <v>931</v>
      </c>
      <c r="J122" s="142" t="s">
        <v>1748</v>
      </c>
      <c r="K122" s="343">
        <v>9</v>
      </c>
      <c r="L122" s="345">
        <v>6</v>
      </c>
      <c r="M122" s="345">
        <v>0</v>
      </c>
      <c r="N122" s="345">
        <v>0</v>
      </c>
      <c r="O122" s="345">
        <v>0</v>
      </c>
      <c r="P122" s="345">
        <v>0.5</v>
      </c>
      <c r="Q122" s="345">
        <f t="shared" si="2"/>
        <v>6.5</v>
      </c>
      <c r="R122" s="163" t="s">
        <v>1958</v>
      </c>
      <c r="S122" s="142" t="s">
        <v>1106</v>
      </c>
      <c r="T122" s="63" t="s">
        <v>32</v>
      </c>
      <c r="U122" s="142" t="s">
        <v>1748</v>
      </c>
    </row>
    <row r="123" spans="1:21" ht="15.75">
      <c r="A123" s="63">
        <v>112</v>
      </c>
      <c r="B123" s="171" t="s">
        <v>24</v>
      </c>
      <c r="C123" s="133" t="s">
        <v>1782</v>
      </c>
      <c r="D123" s="133" t="s">
        <v>430</v>
      </c>
      <c r="E123" s="133" t="s">
        <v>211</v>
      </c>
      <c r="F123" s="63"/>
      <c r="G123" s="89" t="s">
        <v>1783</v>
      </c>
      <c r="H123" s="63" t="s">
        <v>28</v>
      </c>
      <c r="I123" s="171" t="s">
        <v>931</v>
      </c>
      <c r="J123" s="139" t="s">
        <v>68</v>
      </c>
      <c r="K123" s="343">
        <v>9</v>
      </c>
      <c r="L123" s="346">
        <v>0</v>
      </c>
      <c r="M123" s="346">
        <v>0</v>
      </c>
      <c r="N123" s="346">
        <v>0</v>
      </c>
      <c r="O123" s="346">
        <v>3</v>
      </c>
      <c r="P123" s="346">
        <v>3</v>
      </c>
      <c r="Q123" s="345">
        <f t="shared" si="2"/>
        <v>6</v>
      </c>
      <c r="R123" s="163" t="s">
        <v>1958</v>
      </c>
      <c r="S123" s="139" t="s">
        <v>1686</v>
      </c>
      <c r="T123" s="63" t="s">
        <v>32</v>
      </c>
      <c r="U123" s="139" t="s">
        <v>68</v>
      </c>
    </row>
    <row r="124" spans="1:21" ht="15.75">
      <c r="A124" s="63">
        <v>113</v>
      </c>
      <c r="B124" s="171" t="s">
        <v>24</v>
      </c>
      <c r="C124" s="142" t="s">
        <v>1784</v>
      </c>
      <c r="D124" s="142" t="s">
        <v>411</v>
      </c>
      <c r="E124" s="142" t="s">
        <v>1785</v>
      </c>
      <c r="F124" s="63"/>
      <c r="G124" s="62">
        <v>40102</v>
      </c>
      <c r="H124" s="63" t="s">
        <v>28</v>
      </c>
      <c r="I124" s="171" t="s">
        <v>931</v>
      </c>
      <c r="J124" s="142" t="s">
        <v>154</v>
      </c>
      <c r="K124" s="343">
        <v>9</v>
      </c>
      <c r="L124" s="346">
        <v>4</v>
      </c>
      <c r="M124" s="346">
        <v>2</v>
      </c>
      <c r="N124" s="346">
        <v>0</v>
      </c>
      <c r="O124" s="346">
        <v>0</v>
      </c>
      <c r="P124" s="346">
        <v>0</v>
      </c>
      <c r="Q124" s="345">
        <f t="shared" si="2"/>
        <v>6</v>
      </c>
      <c r="R124" s="163" t="s">
        <v>1958</v>
      </c>
      <c r="S124" s="142" t="s">
        <v>1730</v>
      </c>
      <c r="T124" s="63" t="s">
        <v>32</v>
      </c>
      <c r="U124" s="142" t="s">
        <v>154</v>
      </c>
    </row>
    <row r="125" spans="1:21" ht="15.75">
      <c r="A125" s="63">
        <v>114</v>
      </c>
      <c r="B125" s="171" t="s">
        <v>24</v>
      </c>
      <c r="C125" s="139" t="s">
        <v>1786</v>
      </c>
      <c r="D125" s="139" t="s">
        <v>1424</v>
      </c>
      <c r="E125" s="139" t="s">
        <v>381</v>
      </c>
      <c r="F125" s="161"/>
      <c r="G125" s="89">
        <v>40115</v>
      </c>
      <c r="H125" s="63" t="s">
        <v>28</v>
      </c>
      <c r="I125" s="171" t="s">
        <v>931</v>
      </c>
      <c r="J125" s="139" t="s">
        <v>502</v>
      </c>
      <c r="K125" s="343">
        <v>9</v>
      </c>
      <c r="L125" s="369">
        <v>6</v>
      </c>
      <c r="M125" s="369">
        <v>0</v>
      </c>
      <c r="N125" s="369">
        <v>0</v>
      </c>
      <c r="O125" s="369">
        <v>0</v>
      </c>
      <c r="P125" s="369">
        <v>0</v>
      </c>
      <c r="Q125" s="345">
        <f t="shared" si="2"/>
        <v>6</v>
      </c>
      <c r="R125" s="163" t="s">
        <v>1958</v>
      </c>
      <c r="S125" s="139" t="s">
        <v>503</v>
      </c>
      <c r="T125" s="63" t="s">
        <v>32</v>
      </c>
      <c r="U125" s="139" t="s">
        <v>502</v>
      </c>
    </row>
    <row r="126" spans="1:21" ht="15.75">
      <c r="A126" s="63">
        <v>115</v>
      </c>
      <c r="B126" s="171" t="s">
        <v>24</v>
      </c>
      <c r="C126" s="142" t="s">
        <v>1787</v>
      </c>
      <c r="D126" s="142" t="s">
        <v>260</v>
      </c>
      <c r="E126" s="142" t="s">
        <v>530</v>
      </c>
      <c r="F126" s="352"/>
      <c r="G126" s="62">
        <v>40163</v>
      </c>
      <c r="H126" s="63" t="s">
        <v>28</v>
      </c>
      <c r="I126" s="171" t="s">
        <v>931</v>
      </c>
      <c r="J126" s="142" t="s">
        <v>220</v>
      </c>
      <c r="K126" s="370">
        <v>9</v>
      </c>
      <c r="L126" s="370">
        <v>4</v>
      </c>
      <c r="M126" s="370">
        <v>0</v>
      </c>
      <c r="N126" s="370">
        <v>0</v>
      </c>
      <c r="O126" s="370">
        <v>0</v>
      </c>
      <c r="P126" s="370">
        <v>2</v>
      </c>
      <c r="Q126" s="163">
        <f t="shared" si="2"/>
        <v>6</v>
      </c>
      <c r="R126" s="163" t="s">
        <v>1958</v>
      </c>
      <c r="S126" s="142" t="s">
        <v>571</v>
      </c>
      <c r="T126" s="63" t="s">
        <v>32</v>
      </c>
      <c r="U126" s="142" t="s">
        <v>220</v>
      </c>
    </row>
    <row r="127" spans="1:21" ht="15.75">
      <c r="A127" s="63">
        <v>116</v>
      </c>
      <c r="B127" s="171" t="s">
        <v>24</v>
      </c>
      <c r="C127" s="142" t="s">
        <v>1788</v>
      </c>
      <c r="D127" s="142" t="s">
        <v>104</v>
      </c>
      <c r="E127" s="142" t="s">
        <v>302</v>
      </c>
      <c r="F127" s="63"/>
      <c r="G127" s="62">
        <v>39962</v>
      </c>
      <c r="H127" s="63" t="s">
        <v>28</v>
      </c>
      <c r="I127" s="171" t="s">
        <v>931</v>
      </c>
      <c r="J127" s="142" t="s">
        <v>46</v>
      </c>
      <c r="K127" s="370">
        <v>9</v>
      </c>
      <c r="L127" s="163">
        <v>6</v>
      </c>
      <c r="M127" s="163">
        <v>0</v>
      </c>
      <c r="N127" s="163">
        <v>0</v>
      </c>
      <c r="O127" s="163">
        <v>0</v>
      </c>
      <c r="P127" s="163">
        <v>0</v>
      </c>
      <c r="Q127" s="163">
        <f t="shared" si="2"/>
        <v>6</v>
      </c>
      <c r="R127" s="163" t="s">
        <v>1958</v>
      </c>
      <c r="S127" s="142" t="s">
        <v>1620</v>
      </c>
      <c r="T127" s="63" t="s">
        <v>32</v>
      </c>
      <c r="U127" s="142" t="s">
        <v>46</v>
      </c>
    </row>
    <row r="128" spans="1:21" ht="15.75">
      <c r="A128" s="63">
        <v>117</v>
      </c>
      <c r="B128" s="171" t="s">
        <v>24</v>
      </c>
      <c r="C128" s="166" t="s">
        <v>1789</v>
      </c>
      <c r="D128" s="166" t="s">
        <v>396</v>
      </c>
      <c r="E128" s="166" t="s">
        <v>90</v>
      </c>
      <c r="F128" s="63"/>
      <c r="G128" s="156">
        <v>39960</v>
      </c>
      <c r="H128" s="63" t="s">
        <v>28</v>
      </c>
      <c r="I128" s="171" t="s">
        <v>931</v>
      </c>
      <c r="J128" s="142" t="s">
        <v>983</v>
      </c>
      <c r="K128" s="370">
        <v>9</v>
      </c>
      <c r="L128" s="63">
        <v>4</v>
      </c>
      <c r="M128" s="63">
        <v>0</v>
      </c>
      <c r="N128" s="63">
        <v>0</v>
      </c>
      <c r="O128" s="63">
        <v>0</v>
      </c>
      <c r="P128" s="63">
        <v>1.5</v>
      </c>
      <c r="Q128" s="163">
        <f t="shared" si="2"/>
        <v>5.5</v>
      </c>
      <c r="R128" s="163" t="s">
        <v>1958</v>
      </c>
      <c r="S128" s="142" t="s">
        <v>984</v>
      </c>
      <c r="T128" s="63" t="s">
        <v>32</v>
      </c>
      <c r="U128" s="142" t="s">
        <v>983</v>
      </c>
    </row>
    <row r="129" spans="1:21" ht="15.75">
      <c r="A129" s="63">
        <v>118</v>
      </c>
      <c r="B129" s="171" t="s">
        <v>24</v>
      </c>
      <c r="C129" s="340" t="s">
        <v>289</v>
      </c>
      <c r="D129" s="340" t="s">
        <v>44</v>
      </c>
      <c r="E129" s="340" t="s">
        <v>1790</v>
      </c>
      <c r="F129" s="63"/>
      <c r="G129" s="341">
        <v>39842</v>
      </c>
      <c r="H129" s="63" t="s">
        <v>28</v>
      </c>
      <c r="I129" s="171" t="s">
        <v>931</v>
      </c>
      <c r="J129" s="342" t="s">
        <v>1611</v>
      </c>
      <c r="K129" s="370">
        <v>9</v>
      </c>
      <c r="L129" s="102">
        <v>4</v>
      </c>
      <c r="M129" s="102">
        <v>0</v>
      </c>
      <c r="N129" s="102">
        <v>0</v>
      </c>
      <c r="O129" s="102">
        <v>0</v>
      </c>
      <c r="P129" s="102">
        <v>1</v>
      </c>
      <c r="Q129" s="163">
        <f t="shared" si="2"/>
        <v>5</v>
      </c>
      <c r="R129" s="163" t="s">
        <v>1958</v>
      </c>
      <c r="S129" s="142" t="s">
        <v>42</v>
      </c>
      <c r="T129" s="63" t="s">
        <v>32</v>
      </c>
      <c r="U129" s="342" t="s">
        <v>1611</v>
      </c>
    </row>
    <row r="130" spans="1:21" ht="15.75">
      <c r="A130" s="63">
        <v>119</v>
      </c>
      <c r="B130" s="171" t="s">
        <v>24</v>
      </c>
      <c r="C130" s="340" t="s">
        <v>1791</v>
      </c>
      <c r="D130" s="340" t="s">
        <v>1792</v>
      </c>
      <c r="E130" s="340" t="s">
        <v>1793</v>
      </c>
      <c r="F130" s="63"/>
      <c r="G130" s="341">
        <v>39891</v>
      </c>
      <c r="H130" s="63" t="s">
        <v>28</v>
      </c>
      <c r="I130" s="171" t="s">
        <v>931</v>
      </c>
      <c r="J130" s="342" t="s">
        <v>1611</v>
      </c>
      <c r="K130" s="370">
        <v>9</v>
      </c>
      <c r="L130" s="63">
        <v>2</v>
      </c>
      <c r="M130" s="63">
        <v>0</v>
      </c>
      <c r="N130" s="63">
        <v>0</v>
      </c>
      <c r="O130" s="63">
        <v>0</v>
      </c>
      <c r="P130" s="63">
        <v>3</v>
      </c>
      <c r="Q130" s="163">
        <f t="shared" si="2"/>
        <v>5</v>
      </c>
      <c r="R130" s="163" t="s">
        <v>1958</v>
      </c>
      <c r="S130" s="166" t="s">
        <v>1612</v>
      </c>
      <c r="T130" s="63" t="s">
        <v>32</v>
      </c>
      <c r="U130" s="342" t="s">
        <v>1611</v>
      </c>
    </row>
    <row r="131" spans="1:21" ht="15.75">
      <c r="A131" s="63">
        <v>120</v>
      </c>
      <c r="B131" s="171" t="s">
        <v>24</v>
      </c>
      <c r="C131" s="142" t="s">
        <v>1794</v>
      </c>
      <c r="D131" s="142" t="s">
        <v>1795</v>
      </c>
      <c r="E131" s="142" t="s">
        <v>1796</v>
      </c>
      <c r="F131" s="63"/>
      <c r="G131" s="62">
        <v>39972</v>
      </c>
      <c r="H131" s="63" t="s">
        <v>28</v>
      </c>
      <c r="I131" s="171" t="s">
        <v>931</v>
      </c>
      <c r="J131" s="142" t="s">
        <v>1797</v>
      </c>
      <c r="K131" s="370">
        <v>9</v>
      </c>
      <c r="L131" s="164">
        <v>4</v>
      </c>
      <c r="M131" s="164">
        <v>0</v>
      </c>
      <c r="N131" s="164">
        <v>0</v>
      </c>
      <c r="O131" s="164">
        <v>0</v>
      </c>
      <c r="P131" s="164">
        <v>1</v>
      </c>
      <c r="Q131" s="163">
        <f t="shared" si="2"/>
        <v>5</v>
      </c>
      <c r="R131" s="163" t="s">
        <v>1958</v>
      </c>
      <c r="S131" s="142" t="s">
        <v>870</v>
      </c>
      <c r="T131" s="63" t="s">
        <v>32</v>
      </c>
      <c r="U131" s="142" t="s">
        <v>1797</v>
      </c>
    </row>
    <row r="132" spans="1:21" ht="18.75">
      <c r="A132" s="63">
        <v>121</v>
      </c>
      <c r="B132" s="171" t="s">
        <v>24</v>
      </c>
      <c r="C132" s="166" t="s">
        <v>1504</v>
      </c>
      <c r="D132" s="166" t="s">
        <v>1798</v>
      </c>
      <c r="E132" s="142" t="s">
        <v>1339</v>
      </c>
      <c r="F132" s="63"/>
      <c r="G132" s="358">
        <v>39822</v>
      </c>
      <c r="H132" s="63" t="s">
        <v>28</v>
      </c>
      <c r="I132" s="171" t="s">
        <v>931</v>
      </c>
      <c r="J132" s="142" t="s">
        <v>154</v>
      </c>
      <c r="K132" s="370">
        <v>9</v>
      </c>
      <c r="L132" s="371">
        <v>4</v>
      </c>
      <c r="M132" s="371">
        <v>0</v>
      </c>
      <c r="N132" s="371">
        <v>0</v>
      </c>
      <c r="O132" s="371">
        <v>0</v>
      </c>
      <c r="P132" s="371">
        <v>1</v>
      </c>
      <c r="Q132" s="163">
        <f t="shared" si="2"/>
        <v>5</v>
      </c>
      <c r="R132" s="163" t="s">
        <v>1958</v>
      </c>
      <c r="S132" s="142" t="s">
        <v>1730</v>
      </c>
      <c r="T132" s="63" t="s">
        <v>32</v>
      </c>
      <c r="U132" s="142" t="s">
        <v>154</v>
      </c>
    </row>
    <row r="133" spans="1:21" ht="15.75">
      <c r="A133" s="63">
        <v>122</v>
      </c>
      <c r="B133" s="171" t="s">
        <v>24</v>
      </c>
      <c r="C133" s="166" t="s">
        <v>1259</v>
      </c>
      <c r="D133" s="166" t="s">
        <v>1287</v>
      </c>
      <c r="E133" s="166" t="s">
        <v>1479</v>
      </c>
      <c r="F133" s="161"/>
      <c r="G133" s="156">
        <v>40028</v>
      </c>
      <c r="H133" s="63" t="s">
        <v>28</v>
      </c>
      <c r="I133" s="171" t="s">
        <v>931</v>
      </c>
      <c r="J133" s="142" t="s">
        <v>638</v>
      </c>
      <c r="K133" s="370">
        <v>9</v>
      </c>
      <c r="L133" s="161">
        <v>2</v>
      </c>
      <c r="M133" s="161">
        <v>1</v>
      </c>
      <c r="N133" s="161">
        <v>0</v>
      </c>
      <c r="O133" s="161">
        <v>0</v>
      </c>
      <c r="P133" s="161">
        <v>1.5</v>
      </c>
      <c r="Q133" s="163">
        <f t="shared" si="2"/>
        <v>4.5</v>
      </c>
      <c r="R133" s="163" t="s">
        <v>1958</v>
      </c>
      <c r="S133" s="142" t="s">
        <v>639</v>
      </c>
      <c r="T133" s="63" t="s">
        <v>32</v>
      </c>
      <c r="U133" s="142" t="s">
        <v>638</v>
      </c>
    </row>
    <row r="134" spans="1:21" ht="18.75">
      <c r="A134" s="63">
        <v>123</v>
      </c>
      <c r="B134" s="171" t="s">
        <v>24</v>
      </c>
      <c r="C134" s="142" t="s">
        <v>1799</v>
      </c>
      <c r="D134" s="142" t="s">
        <v>301</v>
      </c>
      <c r="E134" s="142" t="s">
        <v>746</v>
      </c>
      <c r="F134" s="63"/>
      <c r="G134" s="62">
        <v>39859</v>
      </c>
      <c r="H134" s="63" t="s">
        <v>28</v>
      </c>
      <c r="I134" s="171" t="s">
        <v>931</v>
      </c>
      <c r="J134" s="142" t="s">
        <v>955</v>
      </c>
      <c r="K134" s="370">
        <v>9</v>
      </c>
      <c r="L134" s="372">
        <v>4</v>
      </c>
      <c r="M134" s="372">
        <v>0</v>
      </c>
      <c r="N134" s="372">
        <v>0</v>
      </c>
      <c r="O134" s="372">
        <v>0</v>
      </c>
      <c r="P134" s="372">
        <v>0.5</v>
      </c>
      <c r="Q134" s="163">
        <f t="shared" si="2"/>
        <v>4.5</v>
      </c>
      <c r="R134" s="163" t="s">
        <v>1958</v>
      </c>
      <c r="S134" s="142" t="s">
        <v>956</v>
      </c>
      <c r="T134" s="63" t="s">
        <v>32</v>
      </c>
      <c r="U134" s="142" t="s">
        <v>955</v>
      </c>
    </row>
    <row r="135" spans="1:21" ht="15.75">
      <c r="A135" s="63">
        <v>124</v>
      </c>
      <c r="B135" s="171" t="s">
        <v>24</v>
      </c>
      <c r="C135" s="340" t="s">
        <v>871</v>
      </c>
      <c r="D135" s="340" t="s">
        <v>1678</v>
      </c>
      <c r="E135" s="340" t="s">
        <v>198</v>
      </c>
      <c r="F135" s="161"/>
      <c r="G135" s="341" t="s">
        <v>1800</v>
      </c>
      <c r="H135" s="63" t="s">
        <v>28</v>
      </c>
      <c r="I135" s="171" t="s">
        <v>931</v>
      </c>
      <c r="J135" s="342" t="s">
        <v>1611</v>
      </c>
      <c r="K135" s="370">
        <v>9</v>
      </c>
      <c r="L135" s="165">
        <v>4</v>
      </c>
      <c r="M135" s="165">
        <v>0</v>
      </c>
      <c r="N135" s="165">
        <v>0</v>
      </c>
      <c r="O135" s="165">
        <v>0</v>
      </c>
      <c r="P135" s="165">
        <v>0.5</v>
      </c>
      <c r="Q135" s="163">
        <f t="shared" si="2"/>
        <v>4.5</v>
      </c>
      <c r="R135" s="163" t="s">
        <v>1958</v>
      </c>
      <c r="S135" s="166" t="s">
        <v>1612</v>
      </c>
      <c r="T135" s="63" t="s">
        <v>32</v>
      </c>
      <c r="U135" s="342" t="s">
        <v>1611</v>
      </c>
    </row>
    <row r="136" spans="1:21" ht="15.75">
      <c r="A136" s="63">
        <v>125</v>
      </c>
      <c r="B136" s="171" t="s">
        <v>24</v>
      </c>
      <c r="C136" s="142" t="s">
        <v>980</v>
      </c>
      <c r="D136" s="142" t="s">
        <v>157</v>
      </c>
      <c r="E136" s="142" t="s">
        <v>670</v>
      </c>
      <c r="F136" s="63"/>
      <c r="G136" s="62">
        <v>39852</v>
      </c>
      <c r="H136" s="63" t="s">
        <v>28</v>
      </c>
      <c r="I136" s="171" t="s">
        <v>931</v>
      </c>
      <c r="J136" s="142" t="s">
        <v>487</v>
      </c>
      <c r="K136" s="370">
        <v>9</v>
      </c>
      <c r="L136" s="102">
        <v>2</v>
      </c>
      <c r="M136" s="102">
        <v>0</v>
      </c>
      <c r="N136" s="102">
        <v>0</v>
      </c>
      <c r="O136" s="102">
        <v>0</v>
      </c>
      <c r="P136" s="102">
        <v>2</v>
      </c>
      <c r="Q136" s="163">
        <f t="shared" si="2"/>
        <v>4</v>
      </c>
      <c r="R136" s="163" t="s">
        <v>1958</v>
      </c>
      <c r="S136" s="142" t="s">
        <v>1801</v>
      </c>
      <c r="T136" s="63" t="s">
        <v>32</v>
      </c>
      <c r="U136" s="142" t="s">
        <v>487</v>
      </c>
    </row>
    <row r="137" spans="1:21" ht="15.75">
      <c r="A137" s="63">
        <v>126</v>
      </c>
      <c r="B137" s="171" t="s">
        <v>24</v>
      </c>
      <c r="C137" s="142" t="s">
        <v>1802</v>
      </c>
      <c r="D137" s="142" t="s">
        <v>44</v>
      </c>
      <c r="E137" s="142" t="s">
        <v>791</v>
      </c>
      <c r="F137" s="63"/>
      <c r="G137" s="62">
        <v>39993</v>
      </c>
      <c r="H137" s="63" t="s">
        <v>28</v>
      </c>
      <c r="I137" s="171" t="s">
        <v>931</v>
      </c>
      <c r="J137" s="142" t="s">
        <v>487</v>
      </c>
      <c r="K137" s="370">
        <v>9</v>
      </c>
      <c r="L137" s="163">
        <v>2</v>
      </c>
      <c r="M137" s="163">
        <v>0</v>
      </c>
      <c r="N137" s="163">
        <v>2</v>
      </c>
      <c r="O137" s="163">
        <v>0</v>
      </c>
      <c r="P137" s="163">
        <v>0</v>
      </c>
      <c r="Q137" s="163">
        <f t="shared" si="2"/>
        <v>4</v>
      </c>
      <c r="R137" s="163" t="s">
        <v>1958</v>
      </c>
      <c r="S137" s="142" t="s">
        <v>1801</v>
      </c>
      <c r="T137" s="63" t="s">
        <v>32</v>
      </c>
      <c r="U137" s="142" t="s">
        <v>487</v>
      </c>
    </row>
    <row r="138" spans="1:21" ht="15.75">
      <c r="A138" s="63">
        <v>127</v>
      </c>
      <c r="B138" s="171" t="s">
        <v>24</v>
      </c>
      <c r="C138" s="162" t="s">
        <v>1803</v>
      </c>
      <c r="D138" s="110" t="s">
        <v>1328</v>
      </c>
      <c r="E138" s="110" t="s">
        <v>1136</v>
      </c>
      <c r="F138" s="109"/>
      <c r="G138" s="114">
        <v>40131</v>
      </c>
      <c r="H138" s="63" t="s">
        <v>28</v>
      </c>
      <c r="I138" s="171" t="s">
        <v>931</v>
      </c>
      <c r="J138" s="142" t="s">
        <v>52</v>
      </c>
      <c r="K138" s="370">
        <v>9</v>
      </c>
      <c r="L138" s="165">
        <v>2</v>
      </c>
      <c r="M138" s="165">
        <v>0</v>
      </c>
      <c r="N138" s="165">
        <v>0</v>
      </c>
      <c r="O138" s="165">
        <v>0</v>
      </c>
      <c r="P138" s="165">
        <v>2</v>
      </c>
      <c r="Q138" s="163">
        <f t="shared" si="2"/>
        <v>4</v>
      </c>
      <c r="R138" s="163" t="s">
        <v>1958</v>
      </c>
      <c r="S138" s="142" t="s">
        <v>1804</v>
      </c>
      <c r="T138" s="63" t="s">
        <v>32</v>
      </c>
      <c r="U138" s="142" t="s">
        <v>52</v>
      </c>
    </row>
    <row r="139" spans="1:21" ht="15.75">
      <c r="A139" s="63">
        <v>128</v>
      </c>
      <c r="B139" s="171" t="s">
        <v>24</v>
      </c>
      <c r="C139" s="340" t="s">
        <v>1805</v>
      </c>
      <c r="D139" s="340" t="s">
        <v>301</v>
      </c>
      <c r="E139" s="340" t="s">
        <v>105</v>
      </c>
      <c r="F139" s="63"/>
      <c r="G139" s="341">
        <v>40052</v>
      </c>
      <c r="H139" s="63" t="s">
        <v>28</v>
      </c>
      <c r="I139" s="171" t="s">
        <v>931</v>
      </c>
      <c r="J139" s="342" t="s">
        <v>1611</v>
      </c>
      <c r="K139" s="370">
        <v>9</v>
      </c>
      <c r="L139" s="102">
        <v>2</v>
      </c>
      <c r="M139" s="102">
        <v>1</v>
      </c>
      <c r="N139" s="102">
        <v>0</v>
      </c>
      <c r="O139" s="102">
        <v>0</v>
      </c>
      <c r="P139" s="102">
        <v>1</v>
      </c>
      <c r="Q139" s="163">
        <f t="shared" si="2"/>
        <v>4</v>
      </c>
      <c r="R139" s="163" t="s">
        <v>1958</v>
      </c>
      <c r="S139" s="166" t="s">
        <v>1612</v>
      </c>
      <c r="T139" s="63" t="s">
        <v>32</v>
      </c>
      <c r="U139" s="342" t="s">
        <v>1611</v>
      </c>
    </row>
    <row r="140" spans="1:21" ht="15.75">
      <c r="A140" s="63">
        <v>129</v>
      </c>
      <c r="B140" s="171" t="s">
        <v>24</v>
      </c>
      <c r="C140" s="166" t="s">
        <v>780</v>
      </c>
      <c r="D140" s="166" t="s">
        <v>152</v>
      </c>
      <c r="E140" s="166" t="s">
        <v>1806</v>
      </c>
      <c r="F140" s="63"/>
      <c r="G140" s="156">
        <v>39910</v>
      </c>
      <c r="H140" s="63" t="s">
        <v>28</v>
      </c>
      <c r="I140" s="171" t="s">
        <v>931</v>
      </c>
      <c r="J140" s="142" t="s">
        <v>244</v>
      </c>
      <c r="K140" s="370">
        <v>9</v>
      </c>
      <c r="L140" s="63">
        <v>4</v>
      </c>
      <c r="M140" s="63">
        <v>0</v>
      </c>
      <c r="N140" s="63">
        <v>0</v>
      </c>
      <c r="O140" s="63">
        <v>0</v>
      </c>
      <c r="P140" s="63">
        <v>0</v>
      </c>
      <c r="Q140" s="163">
        <f t="shared" si="2"/>
        <v>4</v>
      </c>
      <c r="R140" s="163" t="s">
        <v>1958</v>
      </c>
      <c r="S140" s="166" t="s">
        <v>245</v>
      </c>
      <c r="T140" s="63" t="s">
        <v>32</v>
      </c>
      <c r="U140" s="142" t="s">
        <v>244</v>
      </c>
    </row>
    <row r="141" spans="1:21" ht="15.75">
      <c r="A141" s="63">
        <v>130</v>
      </c>
      <c r="B141" s="171" t="s">
        <v>24</v>
      </c>
      <c r="C141" s="166" t="s">
        <v>1807</v>
      </c>
      <c r="D141" s="166" t="s">
        <v>1808</v>
      </c>
      <c r="E141" s="166" t="s">
        <v>670</v>
      </c>
      <c r="F141" s="63"/>
      <c r="G141" s="156">
        <v>40379</v>
      </c>
      <c r="H141" s="63" t="s">
        <v>28</v>
      </c>
      <c r="I141" s="171" t="s">
        <v>931</v>
      </c>
      <c r="J141" s="142" t="s">
        <v>1809</v>
      </c>
      <c r="K141" s="370">
        <v>9</v>
      </c>
      <c r="L141" s="102">
        <v>2</v>
      </c>
      <c r="M141" s="102">
        <v>0</v>
      </c>
      <c r="N141" s="102">
        <v>0</v>
      </c>
      <c r="O141" s="102">
        <v>0</v>
      </c>
      <c r="P141" s="102">
        <v>1.5</v>
      </c>
      <c r="Q141" s="163">
        <f t="shared" ref="Q141:Q204" si="3">SUM(L141:P141)</f>
        <v>3.5</v>
      </c>
      <c r="R141" s="163" t="s">
        <v>1958</v>
      </c>
      <c r="S141" s="142" t="s">
        <v>1810</v>
      </c>
      <c r="T141" s="63" t="s">
        <v>32</v>
      </c>
      <c r="U141" s="142" t="s">
        <v>1809</v>
      </c>
    </row>
    <row r="142" spans="1:21" ht="15.75">
      <c r="A142" s="63">
        <v>131</v>
      </c>
      <c r="B142" s="171" t="s">
        <v>24</v>
      </c>
      <c r="C142" s="142" t="s">
        <v>995</v>
      </c>
      <c r="D142" s="142" t="s">
        <v>1811</v>
      </c>
      <c r="E142" s="142" t="s">
        <v>1812</v>
      </c>
      <c r="F142" s="63"/>
      <c r="G142" s="62">
        <v>40066</v>
      </c>
      <c r="H142" s="63" t="s">
        <v>28</v>
      </c>
      <c r="I142" s="171" t="s">
        <v>931</v>
      </c>
      <c r="J142" s="142" t="s">
        <v>78</v>
      </c>
      <c r="K142" s="370">
        <v>9</v>
      </c>
      <c r="L142" s="102">
        <v>0</v>
      </c>
      <c r="M142" s="102">
        <v>0</v>
      </c>
      <c r="N142" s="102">
        <v>1</v>
      </c>
      <c r="O142" s="102">
        <v>0</v>
      </c>
      <c r="P142" s="102">
        <v>2.5</v>
      </c>
      <c r="Q142" s="163">
        <f t="shared" si="3"/>
        <v>3.5</v>
      </c>
      <c r="R142" s="163" t="s">
        <v>1958</v>
      </c>
      <c r="S142" s="142" t="s">
        <v>1292</v>
      </c>
      <c r="T142" s="63" t="s">
        <v>32</v>
      </c>
      <c r="U142" s="142" t="s">
        <v>78</v>
      </c>
    </row>
    <row r="143" spans="1:21" ht="15.75">
      <c r="A143" s="63">
        <v>132</v>
      </c>
      <c r="B143" s="171" t="s">
        <v>24</v>
      </c>
      <c r="C143" s="142" t="s">
        <v>1813</v>
      </c>
      <c r="D143" s="142" t="s">
        <v>1814</v>
      </c>
      <c r="E143" s="142" t="s">
        <v>1815</v>
      </c>
      <c r="F143" s="63"/>
      <c r="G143" s="62">
        <v>39984</v>
      </c>
      <c r="H143" s="63" t="s">
        <v>28</v>
      </c>
      <c r="I143" s="171" t="s">
        <v>931</v>
      </c>
      <c r="J143" s="142" t="s">
        <v>1809</v>
      </c>
      <c r="K143" s="370">
        <v>9</v>
      </c>
      <c r="L143" s="102">
        <v>2</v>
      </c>
      <c r="M143" s="102">
        <v>0</v>
      </c>
      <c r="N143" s="102">
        <v>0</v>
      </c>
      <c r="O143" s="102">
        <v>0</v>
      </c>
      <c r="P143" s="102">
        <v>1.5</v>
      </c>
      <c r="Q143" s="163">
        <f t="shared" si="3"/>
        <v>3.5</v>
      </c>
      <c r="R143" s="163" t="s">
        <v>1958</v>
      </c>
      <c r="S143" s="142" t="s">
        <v>1810</v>
      </c>
      <c r="T143" s="63" t="s">
        <v>32</v>
      </c>
      <c r="U143" s="142" t="s">
        <v>1809</v>
      </c>
    </row>
    <row r="144" spans="1:21" ht="15.75">
      <c r="A144" s="63">
        <v>133</v>
      </c>
      <c r="B144" s="171" t="s">
        <v>24</v>
      </c>
      <c r="C144" s="166" t="s">
        <v>1816</v>
      </c>
      <c r="D144" s="166" t="s">
        <v>1250</v>
      </c>
      <c r="E144" s="166" t="s">
        <v>1817</v>
      </c>
      <c r="F144" s="63"/>
      <c r="G144" s="62">
        <v>40236</v>
      </c>
      <c r="H144" s="63" t="s">
        <v>28</v>
      </c>
      <c r="I144" s="171" t="s">
        <v>931</v>
      </c>
      <c r="J144" s="142" t="s">
        <v>78</v>
      </c>
      <c r="K144" s="370">
        <v>9</v>
      </c>
      <c r="L144" s="161">
        <v>2</v>
      </c>
      <c r="M144" s="161">
        <v>0</v>
      </c>
      <c r="N144" s="161">
        <v>0</v>
      </c>
      <c r="O144" s="161">
        <v>0</v>
      </c>
      <c r="P144" s="161">
        <v>1</v>
      </c>
      <c r="Q144" s="163">
        <f t="shared" si="3"/>
        <v>3</v>
      </c>
      <c r="R144" s="163" t="s">
        <v>1958</v>
      </c>
      <c r="S144" s="142" t="s">
        <v>1292</v>
      </c>
      <c r="T144" s="63" t="s">
        <v>32</v>
      </c>
      <c r="U144" s="142" t="s">
        <v>78</v>
      </c>
    </row>
    <row r="145" spans="1:21" ht="15.75">
      <c r="A145" s="63">
        <v>134</v>
      </c>
      <c r="B145" s="171" t="s">
        <v>24</v>
      </c>
      <c r="C145" s="166" t="s">
        <v>1818</v>
      </c>
      <c r="D145" s="166" t="s">
        <v>688</v>
      </c>
      <c r="E145" s="166" t="s">
        <v>437</v>
      </c>
      <c r="F145" s="63"/>
      <c r="G145" s="156">
        <v>40376</v>
      </c>
      <c r="H145" s="63" t="s">
        <v>28</v>
      </c>
      <c r="I145" s="171" t="s">
        <v>931</v>
      </c>
      <c r="J145" s="142" t="s">
        <v>538</v>
      </c>
      <c r="K145" s="370">
        <v>9</v>
      </c>
      <c r="L145" s="163">
        <v>2</v>
      </c>
      <c r="M145" s="163">
        <v>0</v>
      </c>
      <c r="N145" s="163">
        <v>0</v>
      </c>
      <c r="O145" s="163">
        <v>0</v>
      </c>
      <c r="P145" s="163">
        <v>1</v>
      </c>
      <c r="Q145" s="163">
        <f t="shared" si="3"/>
        <v>3</v>
      </c>
      <c r="R145" s="163" t="s">
        <v>1958</v>
      </c>
      <c r="S145" s="142" t="s">
        <v>539</v>
      </c>
      <c r="T145" s="63" t="s">
        <v>32</v>
      </c>
      <c r="U145" s="142" t="s">
        <v>538</v>
      </c>
    </row>
    <row r="146" spans="1:21" ht="15.75">
      <c r="A146" s="63">
        <v>135</v>
      </c>
      <c r="B146" s="171" t="s">
        <v>24</v>
      </c>
      <c r="C146" s="142" t="s">
        <v>1299</v>
      </c>
      <c r="D146" s="142" t="s">
        <v>373</v>
      </c>
      <c r="E146" s="142" t="s">
        <v>1819</v>
      </c>
      <c r="F146" s="161"/>
      <c r="G146" s="62">
        <v>40085</v>
      </c>
      <c r="H146" s="63" t="s">
        <v>28</v>
      </c>
      <c r="I146" s="171" t="s">
        <v>931</v>
      </c>
      <c r="J146" s="162" t="s">
        <v>73</v>
      </c>
      <c r="K146" s="370">
        <v>9</v>
      </c>
      <c r="L146" s="164">
        <v>2</v>
      </c>
      <c r="M146" s="164">
        <v>0</v>
      </c>
      <c r="N146" s="164">
        <v>0</v>
      </c>
      <c r="O146" s="164">
        <v>0</v>
      </c>
      <c r="P146" s="164">
        <v>1</v>
      </c>
      <c r="Q146" s="163">
        <f t="shared" si="3"/>
        <v>3</v>
      </c>
      <c r="R146" s="163" t="s">
        <v>1958</v>
      </c>
      <c r="S146" s="142" t="s">
        <v>523</v>
      </c>
      <c r="T146" s="63" t="s">
        <v>32</v>
      </c>
      <c r="U146" s="162" t="s">
        <v>73</v>
      </c>
    </row>
    <row r="147" spans="1:21" ht="15.75">
      <c r="A147" s="63">
        <v>136</v>
      </c>
      <c r="B147" s="171" t="s">
        <v>24</v>
      </c>
      <c r="C147" s="142" t="s">
        <v>1820</v>
      </c>
      <c r="D147" s="142" t="s">
        <v>307</v>
      </c>
      <c r="E147" s="142" t="s">
        <v>530</v>
      </c>
      <c r="F147" s="63"/>
      <c r="G147" s="62">
        <v>39859</v>
      </c>
      <c r="H147" s="63" t="s">
        <v>28</v>
      </c>
      <c r="I147" s="171" t="s">
        <v>931</v>
      </c>
      <c r="J147" s="142" t="s">
        <v>1335</v>
      </c>
      <c r="K147" s="370">
        <v>9</v>
      </c>
      <c r="L147" s="63">
        <v>2</v>
      </c>
      <c r="M147" s="63">
        <v>0</v>
      </c>
      <c r="N147" s="63">
        <v>0</v>
      </c>
      <c r="O147" s="63">
        <v>0</v>
      </c>
      <c r="P147" s="63">
        <v>1</v>
      </c>
      <c r="Q147" s="163">
        <f t="shared" si="3"/>
        <v>3</v>
      </c>
      <c r="R147" s="163" t="s">
        <v>1958</v>
      </c>
      <c r="S147" s="142" t="s">
        <v>1336</v>
      </c>
      <c r="T147" s="63" t="s">
        <v>32</v>
      </c>
      <c r="U147" s="142" t="s">
        <v>1335</v>
      </c>
    </row>
    <row r="148" spans="1:21" ht="15.75">
      <c r="A148" s="63">
        <v>137</v>
      </c>
      <c r="B148" s="171" t="s">
        <v>24</v>
      </c>
      <c r="C148" s="142" t="s">
        <v>1821</v>
      </c>
      <c r="D148" s="142" t="s">
        <v>1822</v>
      </c>
      <c r="E148" s="142" t="s">
        <v>670</v>
      </c>
      <c r="F148" s="352"/>
      <c r="G148" s="62">
        <v>39899</v>
      </c>
      <c r="H148" s="63" t="s">
        <v>28</v>
      </c>
      <c r="I148" s="171" t="s">
        <v>931</v>
      </c>
      <c r="J148" s="142" t="s">
        <v>364</v>
      </c>
      <c r="K148" s="370">
        <v>9</v>
      </c>
      <c r="L148" s="370">
        <v>0</v>
      </c>
      <c r="M148" s="370">
        <v>0</v>
      </c>
      <c r="N148" s="370">
        <v>1</v>
      </c>
      <c r="O148" s="370">
        <v>0</v>
      </c>
      <c r="P148" s="370">
        <v>2</v>
      </c>
      <c r="Q148" s="163">
        <f t="shared" si="3"/>
        <v>3</v>
      </c>
      <c r="R148" s="163" t="s">
        <v>1958</v>
      </c>
      <c r="S148" s="166" t="s">
        <v>365</v>
      </c>
      <c r="T148" s="63" t="s">
        <v>32</v>
      </c>
      <c r="U148" s="142" t="s">
        <v>364</v>
      </c>
    </row>
    <row r="149" spans="1:21" ht="15.75">
      <c r="A149" s="63">
        <v>138</v>
      </c>
      <c r="B149" s="171" t="s">
        <v>24</v>
      </c>
      <c r="C149" s="142" t="s">
        <v>37</v>
      </c>
      <c r="D149" s="142" t="s">
        <v>137</v>
      </c>
      <c r="E149" s="142" t="s">
        <v>39</v>
      </c>
      <c r="F149" s="352"/>
      <c r="G149" s="62">
        <v>39925</v>
      </c>
      <c r="H149" s="63" t="s">
        <v>28</v>
      </c>
      <c r="I149" s="171" t="s">
        <v>931</v>
      </c>
      <c r="J149" s="142" t="s">
        <v>41</v>
      </c>
      <c r="K149" s="370">
        <v>9</v>
      </c>
      <c r="L149" s="370">
        <v>2</v>
      </c>
      <c r="M149" s="370">
        <v>0</v>
      </c>
      <c r="N149" s="370">
        <v>0</v>
      </c>
      <c r="O149" s="370">
        <v>0</v>
      </c>
      <c r="P149" s="370">
        <v>0.5</v>
      </c>
      <c r="Q149" s="163">
        <f t="shared" si="3"/>
        <v>2.5</v>
      </c>
      <c r="R149" s="163" t="s">
        <v>1958</v>
      </c>
      <c r="S149" s="142" t="s">
        <v>42</v>
      </c>
      <c r="T149" s="63" t="s">
        <v>32</v>
      </c>
      <c r="U149" s="142" t="s">
        <v>41</v>
      </c>
    </row>
    <row r="150" spans="1:21" ht="15.75">
      <c r="A150" s="63">
        <v>139</v>
      </c>
      <c r="B150" s="171" t="s">
        <v>24</v>
      </c>
      <c r="C150" s="142" t="s">
        <v>1671</v>
      </c>
      <c r="D150" s="142" t="s">
        <v>303</v>
      </c>
      <c r="E150" s="142" t="s">
        <v>295</v>
      </c>
      <c r="F150" s="161"/>
      <c r="G150" s="62">
        <v>39913</v>
      </c>
      <c r="H150" s="63" t="s">
        <v>28</v>
      </c>
      <c r="I150" s="171" t="s">
        <v>931</v>
      </c>
      <c r="J150" s="142" t="s">
        <v>318</v>
      </c>
      <c r="K150" s="370">
        <v>9</v>
      </c>
      <c r="L150" s="161">
        <v>0</v>
      </c>
      <c r="M150" s="161">
        <v>0</v>
      </c>
      <c r="N150" s="161">
        <v>0</v>
      </c>
      <c r="O150" s="161">
        <v>0</v>
      </c>
      <c r="P150" s="161">
        <v>2.5</v>
      </c>
      <c r="Q150" s="163">
        <f t="shared" si="3"/>
        <v>2.5</v>
      </c>
      <c r="R150" s="163" t="s">
        <v>1958</v>
      </c>
      <c r="S150" s="142" t="s">
        <v>319</v>
      </c>
      <c r="T150" s="63" t="s">
        <v>32</v>
      </c>
      <c r="U150" s="142" t="s">
        <v>318</v>
      </c>
    </row>
    <row r="151" spans="1:21" ht="15.75">
      <c r="A151" s="63">
        <v>140</v>
      </c>
      <c r="B151" s="171" t="s">
        <v>24</v>
      </c>
      <c r="C151" s="373" t="s">
        <v>1823</v>
      </c>
      <c r="D151" s="142" t="s">
        <v>753</v>
      </c>
      <c r="E151" s="142" t="s">
        <v>190</v>
      </c>
      <c r="F151" s="63"/>
      <c r="G151" s="374">
        <v>40063</v>
      </c>
      <c r="H151" s="63" t="s">
        <v>28</v>
      </c>
      <c r="I151" s="171" t="s">
        <v>931</v>
      </c>
      <c r="J151" s="142" t="s">
        <v>867</v>
      </c>
      <c r="K151" s="370">
        <v>9</v>
      </c>
      <c r="L151" s="163">
        <v>2</v>
      </c>
      <c r="M151" s="163">
        <v>0</v>
      </c>
      <c r="N151" s="163">
        <v>0</v>
      </c>
      <c r="O151" s="163">
        <v>0</v>
      </c>
      <c r="P151" s="163">
        <v>0.5</v>
      </c>
      <c r="Q151" s="163">
        <f t="shared" si="3"/>
        <v>2.5</v>
      </c>
      <c r="R151" s="163" t="s">
        <v>1958</v>
      </c>
      <c r="S151" s="142" t="s">
        <v>1644</v>
      </c>
      <c r="T151" s="63" t="s">
        <v>32</v>
      </c>
      <c r="U151" s="142" t="s">
        <v>867</v>
      </c>
    </row>
    <row r="152" spans="1:21" ht="15.75">
      <c r="A152" s="63">
        <v>141</v>
      </c>
      <c r="B152" s="171" t="s">
        <v>24</v>
      </c>
      <c r="C152" s="139" t="s">
        <v>1824</v>
      </c>
      <c r="D152" s="139" t="s">
        <v>471</v>
      </c>
      <c r="E152" s="139" t="s">
        <v>302</v>
      </c>
      <c r="F152" s="352"/>
      <c r="G152" s="62">
        <v>40051</v>
      </c>
      <c r="H152" s="63" t="s">
        <v>28</v>
      </c>
      <c r="I152" s="171" t="s">
        <v>931</v>
      </c>
      <c r="J152" s="142" t="s">
        <v>186</v>
      </c>
      <c r="K152" s="370">
        <v>9</v>
      </c>
      <c r="L152" s="370">
        <v>2</v>
      </c>
      <c r="M152" s="370">
        <v>0</v>
      </c>
      <c r="N152" s="370">
        <v>0</v>
      </c>
      <c r="O152" s="370">
        <v>0</v>
      </c>
      <c r="P152" s="370">
        <v>0.5</v>
      </c>
      <c r="Q152" s="163">
        <f t="shared" si="3"/>
        <v>2.5</v>
      </c>
      <c r="R152" s="163" t="s">
        <v>1958</v>
      </c>
      <c r="S152" s="142" t="s">
        <v>187</v>
      </c>
      <c r="T152" s="63" t="s">
        <v>32</v>
      </c>
      <c r="U152" s="142" t="s">
        <v>186</v>
      </c>
    </row>
    <row r="153" spans="1:21" ht="15.75">
      <c r="A153" s="63">
        <v>142</v>
      </c>
      <c r="B153" s="171" t="s">
        <v>24</v>
      </c>
      <c r="C153" s="162" t="s">
        <v>1825</v>
      </c>
      <c r="D153" s="162" t="s">
        <v>1826</v>
      </c>
      <c r="E153" s="162" t="s">
        <v>483</v>
      </c>
      <c r="F153" s="63"/>
      <c r="G153" s="62">
        <v>40055</v>
      </c>
      <c r="H153" s="63" t="s">
        <v>28</v>
      </c>
      <c r="I153" s="171" t="s">
        <v>931</v>
      </c>
      <c r="J153" s="142" t="s">
        <v>82</v>
      </c>
      <c r="K153" s="370">
        <v>9</v>
      </c>
      <c r="L153" s="165">
        <v>0</v>
      </c>
      <c r="M153" s="165">
        <v>0</v>
      </c>
      <c r="N153" s="165">
        <v>1</v>
      </c>
      <c r="O153" s="165">
        <v>0</v>
      </c>
      <c r="P153" s="165">
        <v>1.5</v>
      </c>
      <c r="Q153" s="163">
        <f t="shared" si="3"/>
        <v>2.5</v>
      </c>
      <c r="R153" s="163" t="s">
        <v>1958</v>
      </c>
      <c r="S153" s="162" t="s">
        <v>83</v>
      </c>
      <c r="T153" s="63" t="s">
        <v>32</v>
      </c>
      <c r="U153" s="142" t="s">
        <v>82</v>
      </c>
    </row>
    <row r="154" spans="1:21" ht="15.75">
      <c r="A154" s="63">
        <v>143</v>
      </c>
      <c r="B154" s="171" t="s">
        <v>24</v>
      </c>
      <c r="C154" s="166" t="s">
        <v>1827</v>
      </c>
      <c r="D154" s="166" t="s">
        <v>1828</v>
      </c>
      <c r="E154" s="166" t="s">
        <v>1829</v>
      </c>
      <c r="F154" s="63"/>
      <c r="G154" s="358">
        <v>40049</v>
      </c>
      <c r="H154" s="63" t="s">
        <v>28</v>
      </c>
      <c r="I154" s="171" t="s">
        <v>931</v>
      </c>
      <c r="J154" s="142" t="s">
        <v>154</v>
      </c>
      <c r="K154" s="370">
        <v>9</v>
      </c>
      <c r="L154" s="102">
        <v>0</v>
      </c>
      <c r="M154" s="102">
        <v>0</v>
      </c>
      <c r="N154" s="102">
        <v>0</v>
      </c>
      <c r="O154" s="102">
        <v>0</v>
      </c>
      <c r="P154" s="102">
        <v>2</v>
      </c>
      <c r="Q154" s="163">
        <f t="shared" si="3"/>
        <v>2</v>
      </c>
      <c r="R154" s="163" t="s">
        <v>1958</v>
      </c>
      <c r="S154" s="142" t="s">
        <v>1730</v>
      </c>
      <c r="T154" s="63" t="s">
        <v>32</v>
      </c>
      <c r="U154" s="142" t="s">
        <v>154</v>
      </c>
    </row>
    <row r="155" spans="1:21" ht="15.75">
      <c r="A155" s="63">
        <v>144</v>
      </c>
      <c r="B155" s="171" t="s">
        <v>24</v>
      </c>
      <c r="C155" s="106" t="s">
        <v>1830</v>
      </c>
      <c r="D155" s="106" t="s">
        <v>732</v>
      </c>
      <c r="E155" s="106" t="s">
        <v>1831</v>
      </c>
      <c r="F155" s="161"/>
      <c r="G155" s="62">
        <v>40035</v>
      </c>
      <c r="H155" s="63" t="s">
        <v>28</v>
      </c>
      <c r="I155" s="171" t="s">
        <v>931</v>
      </c>
      <c r="J155" s="142" t="s">
        <v>617</v>
      </c>
      <c r="K155" s="370">
        <v>9</v>
      </c>
      <c r="L155" s="161">
        <v>0</v>
      </c>
      <c r="M155" s="161">
        <v>0</v>
      </c>
      <c r="N155" s="161">
        <v>0</v>
      </c>
      <c r="O155" s="161">
        <v>0</v>
      </c>
      <c r="P155" s="161">
        <v>2</v>
      </c>
      <c r="Q155" s="163">
        <f t="shared" si="3"/>
        <v>2</v>
      </c>
      <c r="R155" s="163" t="s">
        <v>1958</v>
      </c>
      <c r="S155" s="139" t="s">
        <v>1369</v>
      </c>
      <c r="T155" s="63" t="s">
        <v>32</v>
      </c>
      <c r="U155" s="142" t="s">
        <v>617</v>
      </c>
    </row>
    <row r="156" spans="1:21" ht="15.75">
      <c r="A156" s="63">
        <v>145</v>
      </c>
      <c r="B156" s="171" t="s">
        <v>24</v>
      </c>
      <c r="C156" s="142" t="s">
        <v>1832</v>
      </c>
      <c r="D156" s="142" t="s">
        <v>903</v>
      </c>
      <c r="E156" s="142" t="s">
        <v>1833</v>
      </c>
      <c r="F156" s="63"/>
      <c r="G156" s="62">
        <v>40044</v>
      </c>
      <c r="H156" s="63" t="s">
        <v>28</v>
      </c>
      <c r="I156" s="171" t="s">
        <v>931</v>
      </c>
      <c r="J156" s="142" t="s">
        <v>78</v>
      </c>
      <c r="K156" s="370">
        <v>9</v>
      </c>
      <c r="L156" s="63">
        <v>0</v>
      </c>
      <c r="M156" s="63">
        <v>0</v>
      </c>
      <c r="N156" s="63">
        <v>0</v>
      </c>
      <c r="O156" s="63">
        <v>0</v>
      </c>
      <c r="P156" s="63">
        <v>2</v>
      </c>
      <c r="Q156" s="163">
        <f t="shared" si="3"/>
        <v>2</v>
      </c>
      <c r="R156" s="163" t="s">
        <v>1958</v>
      </c>
      <c r="S156" s="142" t="s">
        <v>1292</v>
      </c>
      <c r="T156" s="63" t="s">
        <v>32</v>
      </c>
      <c r="U156" s="142" t="s">
        <v>78</v>
      </c>
    </row>
    <row r="157" spans="1:21" ht="15.75">
      <c r="A157" s="63">
        <v>146</v>
      </c>
      <c r="B157" s="171" t="s">
        <v>24</v>
      </c>
      <c r="C157" s="142" t="s">
        <v>1834</v>
      </c>
      <c r="D157" s="142" t="s">
        <v>1835</v>
      </c>
      <c r="E157" s="142" t="s">
        <v>1836</v>
      </c>
      <c r="F157" s="63"/>
      <c r="G157" s="62">
        <v>39892</v>
      </c>
      <c r="H157" s="63" t="s">
        <v>28</v>
      </c>
      <c r="I157" s="171" t="s">
        <v>931</v>
      </c>
      <c r="J157" s="142" t="s">
        <v>1837</v>
      </c>
      <c r="K157" s="370">
        <v>9</v>
      </c>
      <c r="L157" s="163">
        <v>0</v>
      </c>
      <c r="M157" s="163">
        <v>0</v>
      </c>
      <c r="N157" s="163">
        <v>0</v>
      </c>
      <c r="O157" s="163">
        <v>0</v>
      </c>
      <c r="P157" s="163">
        <v>2</v>
      </c>
      <c r="Q157" s="163">
        <f t="shared" si="3"/>
        <v>2</v>
      </c>
      <c r="R157" s="163" t="s">
        <v>1958</v>
      </c>
      <c r="S157" s="142" t="s">
        <v>1838</v>
      </c>
      <c r="T157" s="63" t="s">
        <v>32</v>
      </c>
      <c r="U157" s="142" t="s">
        <v>1837</v>
      </c>
    </row>
    <row r="158" spans="1:21" ht="15.75">
      <c r="A158" s="63">
        <v>147</v>
      </c>
      <c r="B158" s="171" t="s">
        <v>24</v>
      </c>
      <c r="C158" s="373" t="s">
        <v>1839</v>
      </c>
      <c r="D158" s="142" t="s">
        <v>919</v>
      </c>
      <c r="E158" s="142" t="s">
        <v>713</v>
      </c>
      <c r="F158" s="63"/>
      <c r="G158" s="374">
        <v>39982</v>
      </c>
      <c r="H158" s="63" t="s">
        <v>28</v>
      </c>
      <c r="I158" s="171" t="s">
        <v>931</v>
      </c>
      <c r="J158" s="142" t="s">
        <v>867</v>
      </c>
      <c r="K158" s="370">
        <v>9</v>
      </c>
      <c r="L158" s="102">
        <v>2</v>
      </c>
      <c r="M158" s="102">
        <v>0</v>
      </c>
      <c r="N158" s="102">
        <v>0</v>
      </c>
      <c r="O158" s="102">
        <v>0</v>
      </c>
      <c r="P158" s="102">
        <v>0</v>
      </c>
      <c r="Q158" s="163">
        <f t="shared" si="3"/>
        <v>2</v>
      </c>
      <c r="R158" s="163" t="s">
        <v>1958</v>
      </c>
      <c r="S158" s="142" t="s">
        <v>1644</v>
      </c>
      <c r="T158" s="63" t="s">
        <v>32</v>
      </c>
      <c r="U158" s="142" t="s">
        <v>867</v>
      </c>
    </row>
    <row r="159" spans="1:21" ht="15.75">
      <c r="A159" s="63">
        <v>148</v>
      </c>
      <c r="B159" s="171" t="s">
        <v>24</v>
      </c>
      <c r="C159" s="166" t="s">
        <v>1840</v>
      </c>
      <c r="D159" s="166" t="s">
        <v>210</v>
      </c>
      <c r="E159" s="166" t="s">
        <v>1073</v>
      </c>
      <c r="F159" s="63"/>
      <c r="G159" s="156" t="s">
        <v>1841</v>
      </c>
      <c r="H159" s="63" t="s">
        <v>28</v>
      </c>
      <c r="I159" s="171" t="s">
        <v>931</v>
      </c>
      <c r="J159" s="142" t="s">
        <v>96</v>
      </c>
      <c r="K159" s="370">
        <v>9</v>
      </c>
      <c r="L159" s="163">
        <v>0</v>
      </c>
      <c r="M159" s="163">
        <v>0</v>
      </c>
      <c r="N159" s="163">
        <v>0</v>
      </c>
      <c r="O159" s="163">
        <v>0</v>
      </c>
      <c r="P159" s="163">
        <v>1.5</v>
      </c>
      <c r="Q159" s="163">
        <f t="shared" si="3"/>
        <v>1.5</v>
      </c>
      <c r="R159" s="163" t="s">
        <v>1958</v>
      </c>
      <c r="S159" s="142" t="s">
        <v>1761</v>
      </c>
      <c r="T159" s="63" t="s">
        <v>32</v>
      </c>
      <c r="U159" s="142" t="s">
        <v>96</v>
      </c>
    </row>
    <row r="160" spans="1:21" ht="18.75">
      <c r="A160" s="63">
        <v>149</v>
      </c>
      <c r="B160" s="171" t="s">
        <v>24</v>
      </c>
      <c r="C160" s="142" t="s">
        <v>1842</v>
      </c>
      <c r="D160" s="142" t="s">
        <v>258</v>
      </c>
      <c r="E160" s="142" t="s">
        <v>449</v>
      </c>
      <c r="F160" s="63"/>
      <c r="G160" s="62" t="s">
        <v>1843</v>
      </c>
      <c r="H160" s="63" t="s">
        <v>28</v>
      </c>
      <c r="I160" s="171" t="s">
        <v>931</v>
      </c>
      <c r="J160" s="142" t="s">
        <v>68</v>
      </c>
      <c r="K160" s="370">
        <v>9</v>
      </c>
      <c r="L160" s="372">
        <v>0</v>
      </c>
      <c r="M160" s="372">
        <v>0</v>
      </c>
      <c r="N160" s="372">
        <v>0</v>
      </c>
      <c r="O160" s="372">
        <v>0</v>
      </c>
      <c r="P160" s="372">
        <v>1.5</v>
      </c>
      <c r="Q160" s="163">
        <f t="shared" si="3"/>
        <v>1.5</v>
      </c>
      <c r="R160" s="163" t="s">
        <v>1958</v>
      </c>
      <c r="S160" s="142" t="s">
        <v>1686</v>
      </c>
      <c r="T160" s="63" t="s">
        <v>32</v>
      </c>
      <c r="U160" s="142" t="s">
        <v>68</v>
      </c>
    </row>
    <row r="161" spans="1:21" ht="15.75">
      <c r="A161" s="63">
        <v>150</v>
      </c>
      <c r="B161" s="171" t="s">
        <v>24</v>
      </c>
      <c r="C161" s="142" t="s">
        <v>1844</v>
      </c>
      <c r="D161" s="142" t="s">
        <v>524</v>
      </c>
      <c r="E161" s="142" t="s">
        <v>305</v>
      </c>
      <c r="F161" s="63"/>
      <c r="G161" s="62">
        <v>39990</v>
      </c>
      <c r="H161" s="63" t="s">
        <v>28</v>
      </c>
      <c r="I161" s="171" t="s">
        <v>931</v>
      </c>
      <c r="J161" s="142" t="s">
        <v>78</v>
      </c>
      <c r="K161" s="370">
        <v>9</v>
      </c>
      <c r="L161" s="165">
        <v>0</v>
      </c>
      <c r="M161" s="165">
        <v>0</v>
      </c>
      <c r="N161" s="165">
        <v>0</v>
      </c>
      <c r="O161" s="165">
        <v>0</v>
      </c>
      <c r="P161" s="165">
        <v>1.5</v>
      </c>
      <c r="Q161" s="163">
        <f t="shared" si="3"/>
        <v>1.5</v>
      </c>
      <c r="R161" s="163" t="s">
        <v>1958</v>
      </c>
      <c r="S161" s="142" t="s">
        <v>870</v>
      </c>
      <c r="T161" s="63" t="s">
        <v>32</v>
      </c>
      <c r="U161" s="142" t="s">
        <v>78</v>
      </c>
    </row>
    <row r="162" spans="1:21" ht="15.75">
      <c r="A162" s="63">
        <v>151</v>
      </c>
      <c r="B162" s="171" t="s">
        <v>24</v>
      </c>
      <c r="C162" s="166" t="s">
        <v>1845</v>
      </c>
      <c r="D162" s="166" t="s">
        <v>1846</v>
      </c>
      <c r="E162" s="166" t="s">
        <v>27</v>
      </c>
      <c r="F162" s="63"/>
      <c r="G162" s="156">
        <v>40090</v>
      </c>
      <c r="H162" s="63" t="s">
        <v>28</v>
      </c>
      <c r="I162" s="171" t="s">
        <v>931</v>
      </c>
      <c r="J162" s="142" t="s">
        <v>78</v>
      </c>
      <c r="K162" s="370">
        <v>9</v>
      </c>
      <c r="L162" s="163">
        <v>0</v>
      </c>
      <c r="M162" s="163">
        <v>0</v>
      </c>
      <c r="N162" s="163">
        <v>0</v>
      </c>
      <c r="O162" s="163">
        <v>0</v>
      </c>
      <c r="P162" s="163">
        <v>1.5</v>
      </c>
      <c r="Q162" s="163">
        <f t="shared" si="3"/>
        <v>1.5</v>
      </c>
      <c r="R162" s="163" t="s">
        <v>1958</v>
      </c>
      <c r="S162" s="142" t="s">
        <v>1292</v>
      </c>
      <c r="T162" s="63" t="s">
        <v>32</v>
      </c>
      <c r="U162" s="142" t="s">
        <v>78</v>
      </c>
    </row>
    <row r="163" spans="1:21" ht="15.75">
      <c r="A163" s="63">
        <v>152</v>
      </c>
      <c r="B163" s="171" t="s">
        <v>24</v>
      </c>
      <c r="C163" s="166" t="s">
        <v>1847</v>
      </c>
      <c r="D163" s="166" t="s">
        <v>443</v>
      </c>
      <c r="E163" s="166" t="s">
        <v>428</v>
      </c>
      <c r="F163" s="161"/>
      <c r="G163" s="156">
        <v>39881</v>
      </c>
      <c r="H163" s="63" t="s">
        <v>28</v>
      </c>
      <c r="I163" s="171" t="s">
        <v>931</v>
      </c>
      <c r="J163" s="142" t="s">
        <v>287</v>
      </c>
      <c r="K163" s="370">
        <v>9</v>
      </c>
      <c r="L163" s="63">
        <v>0</v>
      </c>
      <c r="M163" s="63">
        <v>0</v>
      </c>
      <c r="N163" s="63">
        <v>0</v>
      </c>
      <c r="O163" s="63">
        <v>0</v>
      </c>
      <c r="P163" s="63">
        <v>1.5</v>
      </c>
      <c r="Q163" s="163">
        <f t="shared" si="3"/>
        <v>1.5</v>
      </c>
      <c r="R163" s="163" t="s">
        <v>1958</v>
      </c>
      <c r="S163" s="142" t="s">
        <v>546</v>
      </c>
      <c r="T163" s="63" t="s">
        <v>32</v>
      </c>
      <c r="U163" s="142" t="s">
        <v>287</v>
      </c>
    </row>
    <row r="164" spans="1:21" ht="15.75">
      <c r="A164" s="63">
        <v>153</v>
      </c>
      <c r="B164" s="171" t="s">
        <v>24</v>
      </c>
      <c r="C164" s="142" t="s">
        <v>333</v>
      </c>
      <c r="D164" s="142" t="s">
        <v>1848</v>
      </c>
      <c r="E164" s="142" t="s">
        <v>1849</v>
      </c>
      <c r="F164" s="161"/>
      <c r="G164" s="62">
        <v>40133</v>
      </c>
      <c r="H164" s="63" t="s">
        <v>28</v>
      </c>
      <c r="I164" s="171" t="s">
        <v>931</v>
      </c>
      <c r="J164" s="142" t="s">
        <v>78</v>
      </c>
      <c r="K164" s="370">
        <v>9</v>
      </c>
      <c r="L164" s="375">
        <v>0</v>
      </c>
      <c r="M164" s="375">
        <v>0</v>
      </c>
      <c r="N164" s="375">
        <v>0</v>
      </c>
      <c r="O164" s="375">
        <v>0</v>
      </c>
      <c r="P164" s="375">
        <v>1.5</v>
      </c>
      <c r="Q164" s="163">
        <f t="shared" si="3"/>
        <v>1.5</v>
      </c>
      <c r="R164" s="163" t="s">
        <v>1958</v>
      </c>
      <c r="S164" s="142" t="s">
        <v>870</v>
      </c>
      <c r="T164" s="63" t="s">
        <v>32</v>
      </c>
      <c r="U164" s="142" t="s">
        <v>78</v>
      </c>
    </row>
    <row r="165" spans="1:21" ht="15.75">
      <c r="A165" s="63">
        <v>154</v>
      </c>
      <c r="B165" s="171" t="s">
        <v>24</v>
      </c>
      <c r="C165" s="142" t="s">
        <v>1850</v>
      </c>
      <c r="D165" s="142" t="s">
        <v>301</v>
      </c>
      <c r="E165" s="142" t="s">
        <v>341</v>
      </c>
      <c r="F165" s="63"/>
      <c r="G165" s="62">
        <v>39913</v>
      </c>
      <c r="H165" s="63" t="s">
        <v>28</v>
      </c>
      <c r="I165" s="171" t="s">
        <v>931</v>
      </c>
      <c r="J165" s="142" t="s">
        <v>68</v>
      </c>
      <c r="K165" s="370">
        <v>9</v>
      </c>
      <c r="L165" s="102">
        <v>0</v>
      </c>
      <c r="M165" s="102">
        <v>0</v>
      </c>
      <c r="N165" s="102">
        <v>0</v>
      </c>
      <c r="O165" s="102">
        <v>0</v>
      </c>
      <c r="P165" s="102">
        <v>1.5</v>
      </c>
      <c r="Q165" s="163">
        <f t="shared" si="3"/>
        <v>1.5</v>
      </c>
      <c r="R165" s="163" t="s">
        <v>1958</v>
      </c>
      <c r="S165" s="142" t="s">
        <v>1686</v>
      </c>
      <c r="T165" s="63" t="s">
        <v>32</v>
      </c>
      <c r="U165" s="142" t="s">
        <v>68</v>
      </c>
    </row>
    <row r="166" spans="1:21" ht="15.75">
      <c r="A166" s="63">
        <v>155</v>
      </c>
      <c r="B166" s="171" t="s">
        <v>24</v>
      </c>
      <c r="C166" s="166" t="s">
        <v>1851</v>
      </c>
      <c r="D166" s="166" t="s">
        <v>251</v>
      </c>
      <c r="E166" s="166" t="s">
        <v>381</v>
      </c>
      <c r="F166" s="63"/>
      <c r="G166" s="156">
        <v>40024</v>
      </c>
      <c r="H166" s="63" t="s">
        <v>28</v>
      </c>
      <c r="I166" s="171" t="s">
        <v>931</v>
      </c>
      <c r="J166" s="142" t="s">
        <v>318</v>
      </c>
      <c r="K166" s="370">
        <v>9</v>
      </c>
      <c r="L166" s="102">
        <v>0</v>
      </c>
      <c r="M166" s="102">
        <v>0</v>
      </c>
      <c r="N166" s="102">
        <v>0</v>
      </c>
      <c r="O166" s="102">
        <v>0</v>
      </c>
      <c r="P166" s="102">
        <v>1.5</v>
      </c>
      <c r="Q166" s="163">
        <f t="shared" si="3"/>
        <v>1.5</v>
      </c>
      <c r="R166" s="163" t="s">
        <v>1958</v>
      </c>
      <c r="S166" s="142" t="s">
        <v>319</v>
      </c>
      <c r="T166" s="63" t="s">
        <v>32</v>
      </c>
      <c r="U166" s="142" t="s">
        <v>318</v>
      </c>
    </row>
    <row r="167" spans="1:21" ht="15.75">
      <c r="A167" s="63">
        <v>156</v>
      </c>
      <c r="B167" s="171" t="s">
        <v>24</v>
      </c>
      <c r="C167" s="103" t="s">
        <v>1852</v>
      </c>
      <c r="D167" s="152" t="s">
        <v>1853</v>
      </c>
      <c r="E167" s="88" t="s">
        <v>569</v>
      </c>
      <c r="F167" s="63"/>
      <c r="G167" s="114">
        <v>39795</v>
      </c>
      <c r="H167" s="63" t="s">
        <v>28</v>
      </c>
      <c r="I167" s="171" t="s">
        <v>931</v>
      </c>
      <c r="J167" s="103" t="s">
        <v>1487</v>
      </c>
      <c r="K167" s="370">
        <v>9</v>
      </c>
      <c r="L167" s="63">
        <v>0</v>
      </c>
      <c r="M167" s="63">
        <v>0</v>
      </c>
      <c r="N167" s="63">
        <v>0</v>
      </c>
      <c r="O167" s="63">
        <v>0</v>
      </c>
      <c r="P167" s="63">
        <v>1.5</v>
      </c>
      <c r="Q167" s="163">
        <f t="shared" si="3"/>
        <v>1.5</v>
      </c>
      <c r="R167" s="163" t="s">
        <v>1958</v>
      </c>
      <c r="S167" s="147" t="s">
        <v>1488</v>
      </c>
      <c r="T167" s="63" t="s">
        <v>32</v>
      </c>
      <c r="U167" s="103" t="s">
        <v>1487</v>
      </c>
    </row>
    <row r="168" spans="1:21" ht="15.75">
      <c r="A168" s="63">
        <v>157</v>
      </c>
      <c r="B168" s="171" t="s">
        <v>24</v>
      </c>
      <c r="C168" s="133" t="s">
        <v>1854</v>
      </c>
      <c r="D168" s="133" t="s">
        <v>1855</v>
      </c>
      <c r="E168" s="133" t="s">
        <v>1856</v>
      </c>
      <c r="F168" s="352"/>
      <c r="G168" s="126">
        <v>39989</v>
      </c>
      <c r="H168" s="63" t="s">
        <v>28</v>
      </c>
      <c r="I168" s="171" t="s">
        <v>931</v>
      </c>
      <c r="J168" s="139" t="s">
        <v>1837</v>
      </c>
      <c r="K168" s="370">
        <v>9</v>
      </c>
      <c r="L168" s="370">
        <v>0</v>
      </c>
      <c r="M168" s="370">
        <v>0</v>
      </c>
      <c r="N168" s="370">
        <v>0</v>
      </c>
      <c r="O168" s="370">
        <v>0</v>
      </c>
      <c r="P168" s="370">
        <v>1.5</v>
      </c>
      <c r="Q168" s="163">
        <f t="shared" si="3"/>
        <v>1.5</v>
      </c>
      <c r="R168" s="163" t="s">
        <v>1958</v>
      </c>
      <c r="S168" s="139" t="s">
        <v>1838</v>
      </c>
      <c r="T168" s="63" t="s">
        <v>32</v>
      </c>
      <c r="U168" s="139" t="s">
        <v>1837</v>
      </c>
    </row>
    <row r="169" spans="1:21" ht="15.75">
      <c r="A169" s="63">
        <v>158</v>
      </c>
      <c r="B169" s="171" t="s">
        <v>24</v>
      </c>
      <c r="C169" s="103" t="s">
        <v>1857</v>
      </c>
      <c r="D169" s="142" t="s">
        <v>210</v>
      </c>
      <c r="E169" s="142" t="s">
        <v>1858</v>
      </c>
      <c r="F169" s="352"/>
      <c r="G169" s="62" t="s">
        <v>1859</v>
      </c>
      <c r="H169" s="63" t="s">
        <v>28</v>
      </c>
      <c r="I169" s="171" t="s">
        <v>931</v>
      </c>
      <c r="J169" s="142" t="s">
        <v>390</v>
      </c>
      <c r="K169" s="370">
        <v>9</v>
      </c>
      <c r="L169" s="370">
        <v>1</v>
      </c>
      <c r="M169" s="370">
        <v>0</v>
      </c>
      <c r="N169" s="370">
        <v>0</v>
      </c>
      <c r="O169" s="370">
        <v>0</v>
      </c>
      <c r="P169" s="370">
        <v>0.5</v>
      </c>
      <c r="Q169" s="163">
        <f t="shared" si="3"/>
        <v>1.5</v>
      </c>
      <c r="R169" s="163" t="s">
        <v>1958</v>
      </c>
      <c r="S169" s="142" t="s">
        <v>391</v>
      </c>
      <c r="T169" s="63" t="s">
        <v>32</v>
      </c>
      <c r="U169" s="142" t="s">
        <v>390</v>
      </c>
    </row>
    <row r="170" spans="1:21" ht="15.75">
      <c r="A170" s="63">
        <v>159</v>
      </c>
      <c r="B170" s="171" t="s">
        <v>24</v>
      </c>
      <c r="C170" s="139" t="s">
        <v>1784</v>
      </c>
      <c r="D170" s="139" t="s">
        <v>411</v>
      </c>
      <c r="E170" s="139" t="s">
        <v>1860</v>
      </c>
      <c r="F170" s="63"/>
      <c r="G170" s="89">
        <v>40100</v>
      </c>
      <c r="H170" s="63" t="s">
        <v>28</v>
      </c>
      <c r="I170" s="171" t="s">
        <v>931</v>
      </c>
      <c r="J170" s="139" t="s">
        <v>382</v>
      </c>
      <c r="K170" s="370">
        <v>9</v>
      </c>
      <c r="L170" s="165">
        <v>0</v>
      </c>
      <c r="M170" s="165">
        <v>0</v>
      </c>
      <c r="N170" s="165">
        <v>0</v>
      </c>
      <c r="O170" s="165">
        <v>0</v>
      </c>
      <c r="P170" s="165">
        <v>1.5</v>
      </c>
      <c r="Q170" s="163">
        <f t="shared" si="3"/>
        <v>1.5</v>
      </c>
      <c r="R170" s="163" t="s">
        <v>1958</v>
      </c>
      <c r="S170" s="139" t="s">
        <v>383</v>
      </c>
      <c r="T170" s="63" t="s">
        <v>32</v>
      </c>
      <c r="U170" s="139" t="s">
        <v>382</v>
      </c>
    </row>
    <row r="171" spans="1:21" ht="15.75">
      <c r="A171" s="63">
        <v>160</v>
      </c>
      <c r="B171" s="171" t="s">
        <v>24</v>
      </c>
      <c r="C171" s="166" t="s">
        <v>534</v>
      </c>
      <c r="D171" s="166" t="s">
        <v>346</v>
      </c>
      <c r="E171" s="166" t="s">
        <v>1447</v>
      </c>
      <c r="F171" s="63"/>
      <c r="G171" s="156">
        <v>39897</v>
      </c>
      <c r="H171" s="63" t="s">
        <v>28</v>
      </c>
      <c r="I171" s="171" t="s">
        <v>931</v>
      </c>
      <c r="J171" s="142" t="s">
        <v>867</v>
      </c>
      <c r="K171" s="370">
        <v>9</v>
      </c>
      <c r="L171" s="63">
        <v>0</v>
      </c>
      <c r="M171" s="63">
        <v>0</v>
      </c>
      <c r="N171" s="63">
        <v>0</v>
      </c>
      <c r="O171" s="63">
        <v>0</v>
      </c>
      <c r="P171" s="63">
        <v>1.5</v>
      </c>
      <c r="Q171" s="163">
        <f t="shared" si="3"/>
        <v>1.5</v>
      </c>
      <c r="R171" s="163" t="s">
        <v>1958</v>
      </c>
      <c r="S171" s="142" t="s">
        <v>1644</v>
      </c>
      <c r="T171" s="63" t="s">
        <v>32</v>
      </c>
      <c r="U171" s="142" t="s">
        <v>867</v>
      </c>
    </row>
    <row r="172" spans="1:21" ht="15.75">
      <c r="A172" s="63">
        <v>161</v>
      </c>
      <c r="B172" s="171" t="s">
        <v>24</v>
      </c>
      <c r="C172" s="106" t="s">
        <v>1861</v>
      </c>
      <c r="D172" s="106" t="s">
        <v>332</v>
      </c>
      <c r="E172" s="106" t="s">
        <v>1862</v>
      </c>
      <c r="F172" s="63"/>
      <c r="G172" s="62">
        <v>40003</v>
      </c>
      <c r="H172" s="63" t="s">
        <v>28</v>
      </c>
      <c r="I172" s="171" t="s">
        <v>931</v>
      </c>
      <c r="J172" s="142" t="s">
        <v>617</v>
      </c>
      <c r="K172" s="370">
        <v>9</v>
      </c>
      <c r="L172" s="63">
        <v>0</v>
      </c>
      <c r="M172" s="63">
        <v>0</v>
      </c>
      <c r="N172" s="63">
        <v>0</v>
      </c>
      <c r="O172" s="63">
        <v>0</v>
      </c>
      <c r="P172" s="63">
        <v>1.5</v>
      </c>
      <c r="Q172" s="163">
        <f t="shared" si="3"/>
        <v>1.5</v>
      </c>
      <c r="R172" s="163" t="s">
        <v>1958</v>
      </c>
      <c r="S172" s="139" t="s">
        <v>1369</v>
      </c>
      <c r="T172" s="63" t="s">
        <v>32</v>
      </c>
      <c r="U172" s="142" t="s">
        <v>617</v>
      </c>
    </row>
    <row r="173" spans="1:21" ht="15.75">
      <c r="A173" s="63">
        <v>162</v>
      </c>
      <c r="B173" s="171" t="s">
        <v>24</v>
      </c>
      <c r="C173" s="142" t="s">
        <v>1863</v>
      </c>
      <c r="D173" s="142" t="s">
        <v>466</v>
      </c>
      <c r="E173" s="142" t="s">
        <v>491</v>
      </c>
      <c r="F173" s="63"/>
      <c r="G173" s="62">
        <v>39926</v>
      </c>
      <c r="H173" s="63" t="s">
        <v>28</v>
      </c>
      <c r="I173" s="171" t="s">
        <v>931</v>
      </c>
      <c r="J173" s="142" t="s">
        <v>278</v>
      </c>
      <c r="K173" s="370">
        <v>9</v>
      </c>
      <c r="L173" s="163">
        <v>0</v>
      </c>
      <c r="M173" s="163">
        <v>0</v>
      </c>
      <c r="N173" s="163">
        <v>0</v>
      </c>
      <c r="O173" s="163">
        <v>0</v>
      </c>
      <c r="P173" s="163">
        <v>1.5</v>
      </c>
      <c r="Q173" s="163">
        <f t="shared" si="3"/>
        <v>1.5</v>
      </c>
      <c r="R173" s="163" t="s">
        <v>1958</v>
      </c>
      <c r="S173" s="142" t="s">
        <v>1864</v>
      </c>
      <c r="T173" s="63" t="s">
        <v>32</v>
      </c>
      <c r="U173" s="142" t="s">
        <v>278</v>
      </c>
    </row>
    <row r="174" spans="1:21" ht="15.75">
      <c r="A174" s="63">
        <v>163</v>
      </c>
      <c r="B174" s="171" t="s">
        <v>24</v>
      </c>
      <c r="C174" s="103" t="s">
        <v>1865</v>
      </c>
      <c r="D174" s="103" t="s">
        <v>1866</v>
      </c>
      <c r="E174" s="103" t="s">
        <v>1867</v>
      </c>
      <c r="F174" s="63"/>
      <c r="G174" s="114">
        <v>39898</v>
      </c>
      <c r="H174" s="63" t="s">
        <v>28</v>
      </c>
      <c r="I174" s="171" t="s">
        <v>931</v>
      </c>
      <c r="J174" s="142" t="s">
        <v>52</v>
      </c>
      <c r="K174" s="370">
        <v>9</v>
      </c>
      <c r="L174" s="376">
        <v>0</v>
      </c>
      <c r="M174" s="376">
        <v>0</v>
      </c>
      <c r="N174" s="376">
        <v>0</v>
      </c>
      <c r="O174" s="376">
        <v>0</v>
      </c>
      <c r="P174" s="376">
        <v>1.5</v>
      </c>
      <c r="Q174" s="163">
        <f t="shared" si="3"/>
        <v>1.5</v>
      </c>
      <c r="R174" s="163" t="s">
        <v>1958</v>
      </c>
      <c r="S174" s="142" t="s">
        <v>1804</v>
      </c>
      <c r="T174" s="63" t="s">
        <v>32</v>
      </c>
      <c r="U174" s="142" t="s">
        <v>52</v>
      </c>
    </row>
    <row r="175" spans="1:21" ht="15.75">
      <c r="A175" s="63">
        <v>164</v>
      </c>
      <c r="B175" s="171" t="s">
        <v>24</v>
      </c>
      <c r="C175" s="142" t="s">
        <v>1868</v>
      </c>
      <c r="D175" s="142" t="s">
        <v>55</v>
      </c>
      <c r="E175" s="142" t="s">
        <v>1869</v>
      </c>
      <c r="F175" s="63"/>
      <c r="G175" s="62">
        <v>39905</v>
      </c>
      <c r="H175" s="63" t="s">
        <v>28</v>
      </c>
      <c r="I175" s="171" t="s">
        <v>931</v>
      </c>
      <c r="J175" s="142" t="s">
        <v>78</v>
      </c>
      <c r="K175" s="370">
        <v>9</v>
      </c>
      <c r="L175" s="102">
        <v>0</v>
      </c>
      <c r="M175" s="102">
        <v>0</v>
      </c>
      <c r="N175" s="102">
        <v>0</v>
      </c>
      <c r="O175" s="102">
        <v>0</v>
      </c>
      <c r="P175" s="102">
        <v>1.5</v>
      </c>
      <c r="Q175" s="163">
        <f t="shared" si="3"/>
        <v>1.5</v>
      </c>
      <c r="R175" s="163" t="s">
        <v>1958</v>
      </c>
      <c r="S175" s="166" t="s">
        <v>36</v>
      </c>
      <c r="T175" s="63" t="s">
        <v>32</v>
      </c>
      <c r="U175" s="142" t="s">
        <v>78</v>
      </c>
    </row>
    <row r="176" spans="1:21" ht="15.75">
      <c r="A176" s="63">
        <v>165</v>
      </c>
      <c r="B176" s="171" t="s">
        <v>24</v>
      </c>
      <c r="C176" s="162" t="s">
        <v>1870</v>
      </c>
      <c r="D176" s="103" t="s">
        <v>1871</v>
      </c>
      <c r="E176" s="103" t="s">
        <v>1872</v>
      </c>
      <c r="F176" s="63"/>
      <c r="G176" s="62">
        <v>39988</v>
      </c>
      <c r="H176" s="63" t="s">
        <v>28</v>
      </c>
      <c r="I176" s="171" t="s">
        <v>931</v>
      </c>
      <c r="J176" s="162" t="s">
        <v>627</v>
      </c>
      <c r="K176" s="370">
        <v>9</v>
      </c>
      <c r="L176" s="102">
        <v>0</v>
      </c>
      <c r="M176" s="102">
        <v>0</v>
      </c>
      <c r="N176" s="102">
        <v>0</v>
      </c>
      <c r="O176" s="102">
        <v>0</v>
      </c>
      <c r="P176" s="102">
        <v>1</v>
      </c>
      <c r="Q176" s="163">
        <f t="shared" si="3"/>
        <v>1</v>
      </c>
      <c r="R176" s="163" t="s">
        <v>1958</v>
      </c>
      <c r="S176" s="142" t="s">
        <v>943</v>
      </c>
      <c r="T176" s="63" t="s">
        <v>32</v>
      </c>
      <c r="U176" s="162" t="s">
        <v>627</v>
      </c>
    </row>
    <row r="177" spans="1:21" ht="15.75">
      <c r="A177" s="63">
        <v>166</v>
      </c>
      <c r="B177" s="171" t="s">
        <v>24</v>
      </c>
      <c r="C177" s="142" t="s">
        <v>1873</v>
      </c>
      <c r="D177" s="142" t="s">
        <v>1117</v>
      </c>
      <c r="E177" s="142" t="s">
        <v>746</v>
      </c>
      <c r="F177" s="63"/>
      <c r="G177" s="62">
        <v>40182</v>
      </c>
      <c r="H177" s="63" t="s">
        <v>28</v>
      </c>
      <c r="I177" s="171" t="s">
        <v>931</v>
      </c>
      <c r="J177" s="142" t="s">
        <v>1748</v>
      </c>
      <c r="K177" s="370">
        <v>9</v>
      </c>
      <c r="L177" s="102">
        <v>0</v>
      </c>
      <c r="M177" s="102">
        <v>0</v>
      </c>
      <c r="N177" s="102">
        <v>0</v>
      </c>
      <c r="O177" s="102">
        <v>0</v>
      </c>
      <c r="P177" s="102">
        <v>1</v>
      </c>
      <c r="Q177" s="163">
        <f t="shared" si="3"/>
        <v>1</v>
      </c>
      <c r="R177" s="163" t="s">
        <v>1958</v>
      </c>
      <c r="S177" s="142" t="s">
        <v>1106</v>
      </c>
      <c r="T177" s="63" t="s">
        <v>32</v>
      </c>
      <c r="U177" s="142" t="s">
        <v>1748</v>
      </c>
    </row>
    <row r="178" spans="1:21" ht="15.75">
      <c r="A178" s="63">
        <v>167</v>
      </c>
      <c r="B178" s="171" t="s">
        <v>24</v>
      </c>
      <c r="C178" s="377" t="s">
        <v>1874</v>
      </c>
      <c r="D178" s="377" t="s">
        <v>753</v>
      </c>
      <c r="E178" s="142" t="s">
        <v>569</v>
      </c>
      <c r="F178" s="63"/>
      <c r="G178" s="62">
        <v>40077</v>
      </c>
      <c r="H178" s="63" t="s">
        <v>28</v>
      </c>
      <c r="I178" s="171" t="s">
        <v>931</v>
      </c>
      <c r="J178" s="166" t="s">
        <v>1449</v>
      </c>
      <c r="K178" s="370">
        <v>9</v>
      </c>
      <c r="L178" s="102">
        <v>0</v>
      </c>
      <c r="M178" s="102">
        <v>0</v>
      </c>
      <c r="N178" s="102">
        <v>0</v>
      </c>
      <c r="O178" s="102">
        <v>0</v>
      </c>
      <c r="P178" s="102">
        <v>1</v>
      </c>
      <c r="Q178" s="163">
        <f t="shared" si="3"/>
        <v>1</v>
      </c>
      <c r="R178" s="163" t="s">
        <v>1958</v>
      </c>
      <c r="S178" s="166" t="s">
        <v>1450</v>
      </c>
      <c r="T178" s="63" t="s">
        <v>32</v>
      </c>
      <c r="U178" s="166" t="s">
        <v>1449</v>
      </c>
    </row>
    <row r="179" spans="1:21" ht="18.75">
      <c r="A179" s="63">
        <v>168</v>
      </c>
      <c r="B179" s="171" t="s">
        <v>24</v>
      </c>
      <c r="C179" s="139" t="s">
        <v>1875</v>
      </c>
      <c r="D179" s="139" t="s">
        <v>260</v>
      </c>
      <c r="E179" s="139" t="s">
        <v>1298</v>
      </c>
      <c r="F179" s="63"/>
      <c r="G179" s="89">
        <v>39995</v>
      </c>
      <c r="H179" s="63" t="s">
        <v>28</v>
      </c>
      <c r="I179" s="171" t="s">
        <v>931</v>
      </c>
      <c r="J179" s="139" t="s">
        <v>348</v>
      </c>
      <c r="K179" s="370">
        <v>9</v>
      </c>
      <c r="L179" s="378">
        <v>0</v>
      </c>
      <c r="M179" s="378">
        <v>0</v>
      </c>
      <c r="N179" s="378">
        <v>0</v>
      </c>
      <c r="O179" s="378">
        <v>0</v>
      </c>
      <c r="P179" s="378">
        <v>1</v>
      </c>
      <c r="Q179" s="163">
        <f t="shared" si="3"/>
        <v>1</v>
      </c>
      <c r="R179" s="163" t="s">
        <v>1958</v>
      </c>
      <c r="S179" s="139" t="s">
        <v>940</v>
      </c>
      <c r="T179" s="63" t="s">
        <v>32</v>
      </c>
      <c r="U179" s="139" t="s">
        <v>348</v>
      </c>
    </row>
    <row r="180" spans="1:21" ht="15.75">
      <c r="A180" s="63">
        <v>169</v>
      </c>
      <c r="B180" s="171" t="s">
        <v>24</v>
      </c>
      <c r="C180" s="166" t="s">
        <v>404</v>
      </c>
      <c r="D180" s="166" t="s">
        <v>141</v>
      </c>
      <c r="E180" s="166" t="s">
        <v>1876</v>
      </c>
      <c r="F180" s="63"/>
      <c r="G180" s="62">
        <v>40098</v>
      </c>
      <c r="H180" s="63" t="s">
        <v>28</v>
      </c>
      <c r="I180" s="171" t="s">
        <v>931</v>
      </c>
      <c r="J180" s="142" t="s">
        <v>68</v>
      </c>
      <c r="K180" s="370">
        <v>9</v>
      </c>
      <c r="L180" s="376">
        <v>0</v>
      </c>
      <c r="M180" s="376">
        <v>0</v>
      </c>
      <c r="N180" s="376">
        <v>0</v>
      </c>
      <c r="O180" s="376">
        <v>0</v>
      </c>
      <c r="P180" s="376">
        <v>1</v>
      </c>
      <c r="Q180" s="163">
        <f t="shared" si="3"/>
        <v>1</v>
      </c>
      <c r="R180" s="163" t="s">
        <v>1958</v>
      </c>
      <c r="S180" s="142" t="s">
        <v>1686</v>
      </c>
      <c r="T180" s="63" t="s">
        <v>32</v>
      </c>
      <c r="U180" s="142" t="s">
        <v>68</v>
      </c>
    </row>
    <row r="181" spans="1:21" ht="15.75">
      <c r="A181" s="63">
        <v>170</v>
      </c>
      <c r="B181" s="171" t="s">
        <v>24</v>
      </c>
      <c r="C181" s="142" t="s">
        <v>1877</v>
      </c>
      <c r="D181" s="142" t="s">
        <v>197</v>
      </c>
      <c r="E181" s="106" t="s">
        <v>198</v>
      </c>
      <c r="F181" s="63"/>
      <c r="G181" s="114">
        <v>40077</v>
      </c>
      <c r="H181" s="63" t="s">
        <v>28</v>
      </c>
      <c r="I181" s="171" t="s">
        <v>931</v>
      </c>
      <c r="J181" s="142" t="s">
        <v>1748</v>
      </c>
      <c r="K181" s="370">
        <v>9</v>
      </c>
      <c r="L181" s="102">
        <v>0</v>
      </c>
      <c r="M181" s="102">
        <v>0</v>
      </c>
      <c r="N181" s="102">
        <v>0</v>
      </c>
      <c r="O181" s="102">
        <v>0</v>
      </c>
      <c r="P181" s="102">
        <v>1</v>
      </c>
      <c r="Q181" s="163">
        <f t="shared" si="3"/>
        <v>1</v>
      </c>
      <c r="R181" s="163" t="s">
        <v>1958</v>
      </c>
      <c r="S181" s="142" t="s">
        <v>1106</v>
      </c>
      <c r="T181" s="63" t="s">
        <v>32</v>
      </c>
      <c r="U181" s="142" t="s">
        <v>1748</v>
      </c>
    </row>
    <row r="182" spans="1:21" ht="15.75">
      <c r="A182" s="63">
        <v>171</v>
      </c>
      <c r="B182" s="171" t="s">
        <v>24</v>
      </c>
      <c r="C182" s="162" t="s">
        <v>1659</v>
      </c>
      <c r="D182" s="162" t="s">
        <v>210</v>
      </c>
      <c r="E182" s="162" t="s">
        <v>341</v>
      </c>
      <c r="F182" s="63"/>
      <c r="G182" s="62">
        <v>39923</v>
      </c>
      <c r="H182" s="63" t="s">
        <v>28</v>
      </c>
      <c r="I182" s="171" t="s">
        <v>931</v>
      </c>
      <c r="J182" s="142" t="s">
        <v>82</v>
      </c>
      <c r="K182" s="370">
        <v>9</v>
      </c>
      <c r="L182" s="102">
        <v>0</v>
      </c>
      <c r="M182" s="102">
        <v>0</v>
      </c>
      <c r="N182" s="102">
        <v>0</v>
      </c>
      <c r="O182" s="102">
        <v>0</v>
      </c>
      <c r="P182" s="102">
        <v>1</v>
      </c>
      <c r="Q182" s="163">
        <f t="shared" si="3"/>
        <v>1</v>
      </c>
      <c r="R182" s="163" t="s">
        <v>1958</v>
      </c>
      <c r="S182" s="162" t="s">
        <v>83</v>
      </c>
      <c r="T182" s="63" t="s">
        <v>32</v>
      </c>
      <c r="U182" s="142" t="s">
        <v>82</v>
      </c>
    </row>
    <row r="183" spans="1:21" ht="15.75">
      <c r="A183" s="63">
        <v>172</v>
      </c>
      <c r="B183" s="171" t="s">
        <v>24</v>
      </c>
      <c r="C183" s="142" t="s">
        <v>721</v>
      </c>
      <c r="D183" s="142" t="s">
        <v>210</v>
      </c>
      <c r="E183" s="142" t="s">
        <v>578</v>
      </c>
      <c r="F183" s="161"/>
      <c r="G183" s="62">
        <v>40092</v>
      </c>
      <c r="H183" s="63" t="s">
        <v>28</v>
      </c>
      <c r="I183" s="171" t="s">
        <v>931</v>
      </c>
      <c r="J183" s="142" t="s">
        <v>358</v>
      </c>
      <c r="K183" s="370">
        <v>9</v>
      </c>
      <c r="L183" s="375">
        <v>0</v>
      </c>
      <c r="M183" s="375">
        <v>0</v>
      </c>
      <c r="N183" s="375">
        <v>0</v>
      </c>
      <c r="O183" s="375">
        <v>0</v>
      </c>
      <c r="P183" s="375">
        <v>1</v>
      </c>
      <c r="Q183" s="163">
        <f t="shared" si="3"/>
        <v>1</v>
      </c>
      <c r="R183" s="163" t="s">
        <v>1958</v>
      </c>
      <c r="S183" s="142" t="s">
        <v>359</v>
      </c>
      <c r="T183" s="63" t="s">
        <v>32</v>
      </c>
      <c r="U183" s="142" t="s">
        <v>358</v>
      </c>
    </row>
    <row r="184" spans="1:21" ht="15.75">
      <c r="A184" s="63">
        <v>173</v>
      </c>
      <c r="B184" s="171" t="s">
        <v>24</v>
      </c>
      <c r="C184" s="340" t="s">
        <v>1878</v>
      </c>
      <c r="D184" s="340" t="s">
        <v>1879</v>
      </c>
      <c r="E184" s="340" t="s">
        <v>1366</v>
      </c>
      <c r="F184" s="63"/>
      <c r="G184" s="341">
        <v>40134</v>
      </c>
      <c r="H184" s="63" t="s">
        <v>28</v>
      </c>
      <c r="I184" s="171" t="s">
        <v>931</v>
      </c>
      <c r="J184" s="342" t="s">
        <v>1611</v>
      </c>
      <c r="K184" s="370">
        <v>9</v>
      </c>
      <c r="L184" s="164">
        <v>0</v>
      </c>
      <c r="M184" s="164">
        <v>0</v>
      </c>
      <c r="N184" s="164">
        <v>0</v>
      </c>
      <c r="O184" s="164">
        <v>0</v>
      </c>
      <c r="P184" s="164">
        <v>1</v>
      </c>
      <c r="Q184" s="163">
        <f t="shared" si="3"/>
        <v>1</v>
      </c>
      <c r="R184" s="163" t="s">
        <v>1958</v>
      </c>
      <c r="S184" s="166" t="s">
        <v>1612</v>
      </c>
      <c r="T184" s="63" t="s">
        <v>32</v>
      </c>
      <c r="U184" s="342" t="s">
        <v>1611</v>
      </c>
    </row>
    <row r="185" spans="1:21" ht="15.75">
      <c r="A185" s="63">
        <v>174</v>
      </c>
      <c r="B185" s="171" t="s">
        <v>24</v>
      </c>
      <c r="C185" s="88" t="s">
        <v>1880</v>
      </c>
      <c r="D185" s="88" t="s">
        <v>757</v>
      </c>
      <c r="E185" s="133" t="s">
        <v>434</v>
      </c>
      <c r="F185" s="63"/>
      <c r="G185" s="89">
        <v>39813</v>
      </c>
      <c r="H185" s="63" t="s">
        <v>28</v>
      </c>
      <c r="I185" s="171" t="s">
        <v>931</v>
      </c>
      <c r="J185" s="139" t="s">
        <v>122</v>
      </c>
      <c r="K185" s="370">
        <v>9</v>
      </c>
      <c r="L185" s="102">
        <v>0</v>
      </c>
      <c r="M185" s="102">
        <v>0</v>
      </c>
      <c r="N185" s="102">
        <v>0</v>
      </c>
      <c r="O185" s="102">
        <v>0</v>
      </c>
      <c r="P185" s="102">
        <v>1</v>
      </c>
      <c r="Q185" s="163">
        <f t="shared" si="3"/>
        <v>1</v>
      </c>
      <c r="R185" s="163" t="s">
        <v>1958</v>
      </c>
      <c r="S185" s="139" t="s">
        <v>375</v>
      </c>
      <c r="T185" s="63" t="s">
        <v>32</v>
      </c>
      <c r="U185" s="139" t="s">
        <v>122</v>
      </c>
    </row>
    <row r="186" spans="1:21" ht="15.75">
      <c r="A186" s="63">
        <v>175</v>
      </c>
      <c r="B186" s="171" t="s">
        <v>24</v>
      </c>
      <c r="C186" s="133" t="s">
        <v>1510</v>
      </c>
      <c r="D186" s="133" t="s">
        <v>85</v>
      </c>
      <c r="E186" s="133" t="s">
        <v>440</v>
      </c>
      <c r="F186" s="352"/>
      <c r="G186" s="89" t="s">
        <v>1881</v>
      </c>
      <c r="H186" s="63" t="s">
        <v>28</v>
      </c>
      <c r="I186" s="171" t="s">
        <v>931</v>
      </c>
      <c r="J186" s="139" t="s">
        <v>68</v>
      </c>
      <c r="K186" s="370">
        <v>9</v>
      </c>
      <c r="L186" s="370">
        <v>0</v>
      </c>
      <c r="M186" s="370">
        <v>0</v>
      </c>
      <c r="N186" s="370">
        <v>0</v>
      </c>
      <c r="O186" s="370">
        <v>0</v>
      </c>
      <c r="P186" s="370">
        <v>1</v>
      </c>
      <c r="Q186" s="163">
        <f t="shared" si="3"/>
        <v>1</v>
      </c>
      <c r="R186" s="163" t="s">
        <v>1958</v>
      </c>
      <c r="S186" s="139" t="s">
        <v>1686</v>
      </c>
      <c r="T186" s="63" t="s">
        <v>32</v>
      </c>
      <c r="U186" s="139" t="s">
        <v>68</v>
      </c>
    </row>
    <row r="187" spans="1:21" ht="15.75">
      <c r="A187" s="63">
        <v>176</v>
      </c>
      <c r="B187" s="171" t="s">
        <v>24</v>
      </c>
      <c r="C187" s="103" t="s">
        <v>1882</v>
      </c>
      <c r="D187" s="103" t="s">
        <v>1883</v>
      </c>
      <c r="E187" s="103" t="s">
        <v>1884</v>
      </c>
      <c r="F187" s="161"/>
      <c r="G187" s="114">
        <v>40024</v>
      </c>
      <c r="H187" s="63" t="s">
        <v>28</v>
      </c>
      <c r="I187" s="171" t="s">
        <v>931</v>
      </c>
      <c r="J187" s="142" t="s">
        <v>52</v>
      </c>
      <c r="K187" s="370">
        <v>9</v>
      </c>
      <c r="L187" s="161">
        <v>0</v>
      </c>
      <c r="M187" s="161">
        <v>0</v>
      </c>
      <c r="N187" s="161">
        <v>0</v>
      </c>
      <c r="O187" s="161">
        <v>0</v>
      </c>
      <c r="P187" s="161">
        <v>0.5</v>
      </c>
      <c r="Q187" s="163">
        <f t="shared" si="3"/>
        <v>0.5</v>
      </c>
      <c r="R187" s="163" t="s">
        <v>1958</v>
      </c>
      <c r="S187" s="142" t="s">
        <v>1804</v>
      </c>
      <c r="T187" s="63" t="s">
        <v>32</v>
      </c>
      <c r="U187" s="142" t="s">
        <v>52</v>
      </c>
    </row>
    <row r="188" spans="1:21" ht="15.75">
      <c r="A188" s="63">
        <v>177</v>
      </c>
      <c r="B188" s="171" t="s">
        <v>24</v>
      </c>
      <c r="C188" s="166" t="s">
        <v>1885</v>
      </c>
      <c r="D188" s="166" t="s">
        <v>1886</v>
      </c>
      <c r="E188" s="166" t="s">
        <v>544</v>
      </c>
      <c r="F188" s="161"/>
      <c r="G188" s="156">
        <v>40108</v>
      </c>
      <c r="H188" s="63" t="s">
        <v>28</v>
      </c>
      <c r="I188" s="171" t="s">
        <v>931</v>
      </c>
      <c r="J188" s="142" t="s">
        <v>244</v>
      </c>
      <c r="K188" s="370">
        <v>9</v>
      </c>
      <c r="L188" s="375">
        <v>0</v>
      </c>
      <c r="M188" s="375">
        <v>0</v>
      </c>
      <c r="N188" s="375">
        <v>0</v>
      </c>
      <c r="O188" s="375">
        <v>0</v>
      </c>
      <c r="P188" s="375">
        <v>0.5</v>
      </c>
      <c r="Q188" s="163">
        <f t="shared" si="3"/>
        <v>0.5</v>
      </c>
      <c r="R188" s="163" t="s">
        <v>1958</v>
      </c>
      <c r="S188" s="166" t="s">
        <v>245</v>
      </c>
      <c r="T188" s="63" t="s">
        <v>32</v>
      </c>
      <c r="U188" s="142" t="s">
        <v>244</v>
      </c>
    </row>
    <row r="189" spans="1:21" ht="15.75">
      <c r="A189" s="63">
        <v>178</v>
      </c>
      <c r="B189" s="171" t="s">
        <v>24</v>
      </c>
      <c r="C189" s="139" t="s">
        <v>1887</v>
      </c>
      <c r="D189" s="139" t="s">
        <v>44</v>
      </c>
      <c r="E189" s="139" t="s">
        <v>158</v>
      </c>
      <c r="F189" s="352"/>
      <c r="G189" s="89">
        <v>40003</v>
      </c>
      <c r="H189" s="63" t="s">
        <v>28</v>
      </c>
      <c r="I189" s="171" t="s">
        <v>931</v>
      </c>
      <c r="J189" s="139" t="s">
        <v>68</v>
      </c>
      <c r="K189" s="370">
        <v>9</v>
      </c>
      <c r="L189" s="370">
        <v>0</v>
      </c>
      <c r="M189" s="370">
        <v>0</v>
      </c>
      <c r="N189" s="370">
        <v>0</v>
      </c>
      <c r="O189" s="370">
        <v>0</v>
      </c>
      <c r="P189" s="370">
        <v>0</v>
      </c>
      <c r="Q189" s="163">
        <f t="shared" si="3"/>
        <v>0</v>
      </c>
      <c r="R189" s="163" t="s">
        <v>1958</v>
      </c>
      <c r="S189" s="139" t="s">
        <v>1686</v>
      </c>
      <c r="T189" s="63" t="s">
        <v>32</v>
      </c>
      <c r="U189" s="139" t="s">
        <v>68</v>
      </c>
    </row>
    <row r="190" spans="1:21" ht="15.75">
      <c r="A190" s="63">
        <v>179</v>
      </c>
      <c r="B190" s="171" t="s">
        <v>24</v>
      </c>
      <c r="C190" s="142" t="s">
        <v>1888</v>
      </c>
      <c r="D190" s="142" t="s">
        <v>684</v>
      </c>
      <c r="E190" s="142" t="s">
        <v>914</v>
      </c>
      <c r="F190" s="63"/>
      <c r="G190" s="62">
        <v>40147</v>
      </c>
      <c r="H190" s="63" t="s">
        <v>28</v>
      </c>
      <c r="I190" s="171" t="s">
        <v>931</v>
      </c>
      <c r="J190" s="142" t="s">
        <v>1335</v>
      </c>
      <c r="K190" s="370">
        <v>9</v>
      </c>
      <c r="L190" s="102"/>
      <c r="M190" s="102"/>
      <c r="N190" s="102"/>
      <c r="O190" s="102"/>
      <c r="P190" s="102"/>
      <c r="Q190" s="163">
        <f t="shared" si="3"/>
        <v>0</v>
      </c>
      <c r="R190" s="163"/>
      <c r="S190" s="142" t="s">
        <v>1336</v>
      </c>
      <c r="T190" s="63" t="s">
        <v>32</v>
      </c>
      <c r="U190" s="142" t="s">
        <v>1335</v>
      </c>
    </row>
    <row r="191" spans="1:21" ht="15.75">
      <c r="A191" s="63">
        <v>180</v>
      </c>
      <c r="B191" s="171" t="s">
        <v>24</v>
      </c>
      <c r="C191" s="88" t="s">
        <v>1889</v>
      </c>
      <c r="D191" s="88" t="s">
        <v>1890</v>
      </c>
      <c r="E191" s="139" t="s">
        <v>240</v>
      </c>
      <c r="F191" s="352"/>
      <c r="G191" s="89">
        <v>40067</v>
      </c>
      <c r="H191" s="63" t="s">
        <v>28</v>
      </c>
      <c r="I191" s="171" t="s">
        <v>931</v>
      </c>
      <c r="J191" s="139" t="s">
        <v>122</v>
      </c>
      <c r="K191" s="370">
        <v>9</v>
      </c>
      <c r="L191" s="370"/>
      <c r="M191" s="370"/>
      <c r="N191" s="370"/>
      <c r="O191" s="370"/>
      <c r="P191" s="370"/>
      <c r="Q191" s="163">
        <f t="shared" si="3"/>
        <v>0</v>
      </c>
      <c r="R191" s="163"/>
      <c r="S191" s="139" t="s">
        <v>375</v>
      </c>
      <c r="T191" s="63" t="s">
        <v>32</v>
      </c>
      <c r="U191" s="139" t="s">
        <v>122</v>
      </c>
    </row>
    <row r="192" spans="1:21" ht="15.75">
      <c r="A192" s="63">
        <v>181</v>
      </c>
      <c r="B192" s="171" t="s">
        <v>24</v>
      </c>
      <c r="C192" s="142" t="s">
        <v>1891</v>
      </c>
      <c r="D192" s="166" t="s">
        <v>1892</v>
      </c>
      <c r="E192" s="166" t="s">
        <v>204</v>
      </c>
      <c r="F192" s="63"/>
      <c r="G192" s="62">
        <v>39975</v>
      </c>
      <c r="H192" s="63" t="s">
        <v>28</v>
      </c>
      <c r="I192" s="171" t="s">
        <v>931</v>
      </c>
      <c r="J192" s="142" t="s">
        <v>78</v>
      </c>
      <c r="K192" s="370">
        <v>9</v>
      </c>
      <c r="L192" s="102"/>
      <c r="M192" s="102"/>
      <c r="N192" s="102"/>
      <c r="O192" s="102"/>
      <c r="P192" s="102"/>
      <c r="Q192" s="163">
        <f t="shared" si="3"/>
        <v>0</v>
      </c>
      <c r="R192" s="163"/>
      <c r="S192" s="142" t="s">
        <v>870</v>
      </c>
      <c r="T192" s="63" t="s">
        <v>32</v>
      </c>
      <c r="U192" s="142" t="s">
        <v>78</v>
      </c>
    </row>
    <row r="193" spans="1:21" ht="15.75">
      <c r="A193" s="63">
        <v>182</v>
      </c>
      <c r="B193" s="171" t="s">
        <v>24</v>
      </c>
      <c r="C193" s="142" t="s">
        <v>1893</v>
      </c>
      <c r="D193" s="142" t="s">
        <v>1314</v>
      </c>
      <c r="E193" s="142" t="s">
        <v>1894</v>
      </c>
      <c r="F193" s="161"/>
      <c r="G193" s="358">
        <v>40179</v>
      </c>
      <c r="H193" s="63" t="s">
        <v>28</v>
      </c>
      <c r="I193" s="171" t="s">
        <v>931</v>
      </c>
      <c r="J193" s="142" t="s">
        <v>154</v>
      </c>
      <c r="K193" s="370">
        <v>9</v>
      </c>
      <c r="L193" s="163">
        <v>0</v>
      </c>
      <c r="M193" s="163">
        <v>0</v>
      </c>
      <c r="N193" s="163">
        <v>0</v>
      </c>
      <c r="O193" s="163">
        <v>0</v>
      </c>
      <c r="P193" s="163">
        <v>0</v>
      </c>
      <c r="Q193" s="163">
        <f t="shared" si="3"/>
        <v>0</v>
      </c>
      <c r="R193" s="163"/>
      <c r="S193" s="142" t="s">
        <v>1730</v>
      </c>
      <c r="T193" s="63" t="s">
        <v>32</v>
      </c>
      <c r="U193" s="142" t="s">
        <v>154</v>
      </c>
    </row>
    <row r="194" spans="1:21" ht="15.75">
      <c r="A194" s="63">
        <v>183</v>
      </c>
      <c r="B194" s="171" t="s">
        <v>24</v>
      </c>
      <c r="C194" s="88" t="s">
        <v>1895</v>
      </c>
      <c r="D194" s="88" t="s">
        <v>285</v>
      </c>
      <c r="E194" s="139" t="s">
        <v>304</v>
      </c>
      <c r="F194" s="352"/>
      <c r="G194" s="89">
        <v>39940</v>
      </c>
      <c r="H194" s="63" t="s">
        <v>28</v>
      </c>
      <c r="I194" s="171" t="s">
        <v>931</v>
      </c>
      <c r="J194" s="139" t="s">
        <v>122</v>
      </c>
      <c r="K194" s="370">
        <v>9</v>
      </c>
      <c r="L194" s="370"/>
      <c r="M194" s="370"/>
      <c r="N194" s="370"/>
      <c r="O194" s="370"/>
      <c r="P194" s="370"/>
      <c r="Q194" s="163">
        <f t="shared" si="3"/>
        <v>0</v>
      </c>
      <c r="R194" s="353"/>
      <c r="S194" s="139" t="s">
        <v>375</v>
      </c>
      <c r="T194" s="63" t="s">
        <v>32</v>
      </c>
      <c r="U194" s="139" t="s">
        <v>122</v>
      </c>
    </row>
    <row r="195" spans="1:21" ht="15.75">
      <c r="A195" s="63">
        <v>184</v>
      </c>
      <c r="B195" s="171" t="s">
        <v>24</v>
      </c>
      <c r="C195" s="142" t="s">
        <v>1896</v>
      </c>
      <c r="D195" s="142" t="s">
        <v>361</v>
      </c>
      <c r="E195" s="142" t="s">
        <v>153</v>
      </c>
      <c r="F195" s="161"/>
      <c r="G195" s="358">
        <v>40126</v>
      </c>
      <c r="H195" s="63" t="s">
        <v>28</v>
      </c>
      <c r="I195" s="171" t="s">
        <v>931</v>
      </c>
      <c r="J195" s="142" t="s">
        <v>154</v>
      </c>
      <c r="K195" s="370">
        <v>9</v>
      </c>
      <c r="L195" s="375">
        <v>0</v>
      </c>
      <c r="M195" s="375">
        <v>0</v>
      </c>
      <c r="N195" s="375">
        <v>0</v>
      </c>
      <c r="O195" s="375">
        <v>0</v>
      </c>
      <c r="P195" s="375">
        <v>0</v>
      </c>
      <c r="Q195" s="163">
        <f t="shared" si="3"/>
        <v>0</v>
      </c>
      <c r="R195" s="163"/>
      <c r="S195" s="142" t="s">
        <v>1730</v>
      </c>
      <c r="T195" s="63" t="s">
        <v>32</v>
      </c>
      <c r="U195" s="142" t="s">
        <v>154</v>
      </c>
    </row>
    <row r="196" spans="1:21" ht="15.75">
      <c r="A196" s="63">
        <v>185</v>
      </c>
      <c r="B196" s="171" t="s">
        <v>24</v>
      </c>
      <c r="C196" s="88" t="s">
        <v>973</v>
      </c>
      <c r="D196" s="88" t="s">
        <v>121</v>
      </c>
      <c r="E196" s="139" t="s">
        <v>133</v>
      </c>
      <c r="F196" s="63"/>
      <c r="G196" s="89">
        <v>40053</v>
      </c>
      <c r="H196" s="63" t="s">
        <v>28</v>
      </c>
      <c r="I196" s="171" t="s">
        <v>931</v>
      </c>
      <c r="J196" s="139" t="s">
        <v>122</v>
      </c>
      <c r="K196" s="370">
        <v>9</v>
      </c>
      <c r="L196" s="163"/>
      <c r="M196" s="163"/>
      <c r="N196" s="163"/>
      <c r="O196" s="163"/>
      <c r="P196" s="163"/>
      <c r="Q196" s="163">
        <f t="shared" si="3"/>
        <v>0</v>
      </c>
      <c r="R196" s="163"/>
      <c r="S196" s="139" t="s">
        <v>375</v>
      </c>
      <c r="T196" s="63" t="s">
        <v>32</v>
      </c>
      <c r="U196" s="139" t="s">
        <v>122</v>
      </c>
    </row>
    <row r="197" spans="1:21" ht="15.75">
      <c r="A197" s="63">
        <v>186</v>
      </c>
      <c r="B197" s="171" t="s">
        <v>24</v>
      </c>
      <c r="C197" s="133" t="s">
        <v>1897</v>
      </c>
      <c r="D197" s="133" t="s">
        <v>1898</v>
      </c>
      <c r="E197" s="133" t="s">
        <v>295</v>
      </c>
      <c r="F197" s="63"/>
      <c r="G197" s="89">
        <v>39872</v>
      </c>
      <c r="H197" s="63" t="s">
        <v>28</v>
      </c>
      <c r="I197" s="171" t="s">
        <v>931</v>
      </c>
      <c r="J197" s="139" t="s">
        <v>68</v>
      </c>
      <c r="K197" s="370">
        <v>9</v>
      </c>
      <c r="L197" s="102"/>
      <c r="M197" s="102"/>
      <c r="N197" s="102"/>
      <c r="O197" s="102"/>
      <c r="P197" s="102"/>
      <c r="Q197" s="163">
        <f t="shared" si="3"/>
        <v>0</v>
      </c>
      <c r="R197" s="163"/>
      <c r="S197" s="139" t="s">
        <v>1686</v>
      </c>
      <c r="T197" s="63" t="s">
        <v>32</v>
      </c>
      <c r="U197" s="139" t="s">
        <v>68</v>
      </c>
    </row>
    <row r="198" spans="1:21" ht="15.75">
      <c r="A198" s="63">
        <v>187</v>
      </c>
      <c r="B198" s="171" t="s">
        <v>24</v>
      </c>
      <c r="C198" s="88" t="s">
        <v>1899</v>
      </c>
      <c r="D198" s="88" t="s">
        <v>798</v>
      </c>
      <c r="E198" s="88" t="s">
        <v>62</v>
      </c>
      <c r="F198" s="63"/>
      <c r="G198" s="114">
        <v>40039</v>
      </c>
      <c r="H198" s="63" t="s">
        <v>28</v>
      </c>
      <c r="I198" s="171" t="s">
        <v>931</v>
      </c>
      <c r="J198" s="142" t="s">
        <v>52</v>
      </c>
      <c r="K198" s="370">
        <v>9</v>
      </c>
      <c r="L198" s="164">
        <v>0</v>
      </c>
      <c r="M198" s="164">
        <v>0</v>
      </c>
      <c r="N198" s="164">
        <v>0</v>
      </c>
      <c r="O198" s="164">
        <v>0</v>
      </c>
      <c r="P198" s="164">
        <v>0</v>
      </c>
      <c r="Q198" s="163">
        <f t="shared" si="3"/>
        <v>0</v>
      </c>
      <c r="R198" s="163"/>
      <c r="S198" s="142" t="s">
        <v>1804</v>
      </c>
      <c r="T198" s="63" t="s">
        <v>32</v>
      </c>
      <c r="U198" s="142" t="s">
        <v>52</v>
      </c>
    </row>
    <row r="199" spans="1:21" ht="15.75">
      <c r="A199" s="63">
        <v>188</v>
      </c>
      <c r="B199" s="171" t="s">
        <v>24</v>
      </c>
      <c r="C199" s="166" t="s">
        <v>1900</v>
      </c>
      <c r="D199" s="166" t="s">
        <v>1468</v>
      </c>
      <c r="E199" s="166" t="s">
        <v>153</v>
      </c>
      <c r="F199" s="63"/>
      <c r="G199" s="62">
        <v>40010</v>
      </c>
      <c r="H199" s="63" t="s">
        <v>28</v>
      </c>
      <c r="I199" s="171" t="s">
        <v>931</v>
      </c>
      <c r="J199" s="142" t="s">
        <v>68</v>
      </c>
      <c r="K199" s="370">
        <v>9</v>
      </c>
      <c r="L199" s="63"/>
      <c r="M199" s="63"/>
      <c r="N199" s="63"/>
      <c r="O199" s="63"/>
      <c r="P199" s="63"/>
      <c r="Q199" s="163">
        <f t="shared" si="3"/>
        <v>0</v>
      </c>
      <c r="R199" s="163"/>
      <c r="S199" s="142" t="s">
        <v>1686</v>
      </c>
      <c r="T199" s="63" t="s">
        <v>32</v>
      </c>
      <c r="U199" s="142" t="s">
        <v>68</v>
      </c>
    </row>
    <row r="200" spans="1:21" ht="15.75">
      <c r="A200" s="63">
        <v>189</v>
      </c>
      <c r="B200" s="171" t="s">
        <v>24</v>
      </c>
      <c r="C200" s="142" t="s">
        <v>1901</v>
      </c>
      <c r="D200" s="142" t="s">
        <v>1694</v>
      </c>
      <c r="E200" s="142" t="s">
        <v>914</v>
      </c>
      <c r="F200" s="63"/>
      <c r="G200" s="62">
        <v>39843</v>
      </c>
      <c r="H200" s="63" t="s">
        <v>28</v>
      </c>
      <c r="I200" s="171" t="s">
        <v>931</v>
      </c>
      <c r="J200" s="121" t="s">
        <v>78</v>
      </c>
      <c r="K200" s="370">
        <v>9</v>
      </c>
      <c r="L200" s="102"/>
      <c r="M200" s="102"/>
      <c r="N200" s="102"/>
      <c r="O200" s="102"/>
      <c r="P200" s="102"/>
      <c r="Q200" s="163">
        <f t="shared" si="3"/>
        <v>0</v>
      </c>
      <c r="R200" s="163"/>
      <c r="S200" s="142" t="s">
        <v>870</v>
      </c>
      <c r="T200" s="63" t="s">
        <v>32</v>
      </c>
      <c r="U200" s="121" t="s">
        <v>78</v>
      </c>
    </row>
    <row r="201" spans="1:21" ht="15.75">
      <c r="A201" s="63">
        <v>190</v>
      </c>
      <c r="B201" s="171" t="s">
        <v>24</v>
      </c>
      <c r="C201" s="142" t="s">
        <v>1902</v>
      </c>
      <c r="D201" s="142" t="s">
        <v>361</v>
      </c>
      <c r="E201" s="142" t="s">
        <v>1903</v>
      </c>
      <c r="F201" s="63"/>
      <c r="G201" s="62">
        <v>40116</v>
      </c>
      <c r="H201" s="63" t="s">
        <v>28</v>
      </c>
      <c r="I201" s="171" t="s">
        <v>931</v>
      </c>
      <c r="J201" s="142" t="s">
        <v>78</v>
      </c>
      <c r="K201" s="370">
        <v>9</v>
      </c>
      <c r="L201" s="63"/>
      <c r="M201" s="63"/>
      <c r="N201" s="63"/>
      <c r="O201" s="63"/>
      <c r="P201" s="63"/>
      <c r="Q201" s="163">
        <f t="shared" si="3"/>
        <v>0</v>
      </c>
      <c r="R201" s="357"/>
      <c r="S201" s="142" t="s">
        <v>870</v>
      </c>
      <c r="T201" s="63" t="s">
        <v>32</v>
      </c>
      <c r="U201" s="142" t="s">
        <v>78</v>
      </c>
    </row>
    <row r="202" spans="1:21" ht="15.75">
      <c r="A202" s="63">
        <v>191</v>
      </c>
      <c r="B202" s="171" t="s">
        <v>24</v>
      </c>
      <c r="C202" s="142" t="s">
        <v>1904</v>
      </c>
      <c r="D202" s="166" t="s">
        <v>303</v>
      </c>
      <c r="E202" s="166" t="s">
        <v>509</v>
      </c>
      <c r="F202" s="109"/>
      <c r="G202" s="358">
        <v>40107</v>
      </c>
      <c r="H202" s="63" t="s">
        <v>28</v>
      </c>
      <c r="I202" s="171" t="s">
        <v>931</v>
      </c>
      <c r="J202" s="142" t="s">
        <v>154</v>
      </c>
      <c r="K202" s="370">
        <v>9</v>
      </c>
      <c r="L202" s="161">
        <v>0</v>
      </c>
      <c r="M202" s="161">
        <v>0</v>
      </c>
      <c r="N202" s="161">
        <v>0</v>
      </c>
      <c r="O202" s="161">
        <v>0</v>
      </c>
      <c r="P202" s="161">
        <v>0</v>
      </c>
      <c r="Q202" s="163">
        <f t="shared" si="3"/>
        <v>0</v>
      </c>
      <c r="R202" s="163"/>
      <c r="S202" s="142" t="s">
        <v>1730</v>
      </c>
      <c r="T202" s="63" t="s">
        <v>32</v>
      </c>
      <c r="U202" s="142" t="s">
        <v>154</v>
      </c>
    </row>
    <row r="203" spans="1:21" ht="15.75">
      <c r="A203" s="63">
        <v>192</v>
      </c>
      <c r="B203" s="171" t="s">
        <v>24</v>
      </c>
      <c r="C203" s="142" t="s">
        <v>1905</v>
      </c>
      <c r="D203" s="142" t="s">
        <v>1906</v>
      </c>
      <c r="E203" s="142" t="s">
        <v>1907</v>
      </c>
      <c r="F203" s="63"/>
      <c r="G203" s="62">
        <v>40178</v>
      </c>
      <c r="H203" s="63" t="s">
        <v>28</v>
      </c>
      <c r="I203" s="171" t="s">
        <v>931</v>
      </c>
      <c r="J203" s="142" t="s">
        <v>244</v>
      </c>
      <c r="K203" s="370">
        <v>9</v>
      </c>
      <c r="L203" s="164"/>
      <c r="M203" s="164"/>
      <c r="N203" s="164"/>
      <c r="O203" s="164"/>
      <c r="P203" s="164"/>
      <c r="Q203" s="163">
        <f t="shared" si="3"/>
        <v>0</v>
      </c>
      <c r="R203" s="163"/>
      <c r="S203" s="166" t="s">
        <v>245</v>
      </c>
      <c r="T203" s="63" t="s">
        <v>32</v>
      </c>
      <c r="U203" s="142" t="s">
        <v>244</v>
      </c>
    </row>
    <row r="204" spans="1:21" ht="15.75">
      <c r="A204" s="63">
        <v>193</v>
      </c>
      <c r="B204" s="171" t="s">
        <v>24</v>
      </c>
      <c r="C204" s="106" t="s">
        <v>1908</v>
      </c>
      <c r="D204" s="106" t="s">
        <v>377</v>
      </c>
      <c r="E204" s="106" t="s">
        <v>544</v>
      </c>
      <c r="F204" s="63"/>
      <c r="G204" s="114">
        <v>39913</v>
      </c>
      <c r="H204" s="63" t="s">
        <v>28</v>
      </c>
      <c r="I204" s="171" t="s">
        <v>931</v>
      </c>
      <c r="J204" s="142" t="s">
        <v>270</v>
      </c>
      <c r="K204" s="370">
        <v>9</v>
      </c>
      <c r="L204" s="102"/>
      <c r="M204" s="102"/>
      <c r="N204" s="102"/>
      <c r="O204" s="102"/>
      <c r="P204" s="102"/>
      <c r="Q204" s="163">
        <f t="shared" si="3"/>
        <v>0</v>
      </c>
      <c r="R204" s="163"/>
      <c r="S204" s="115" t="s">
        <v>271</v>
      </c>
      <c r="T204" s="63" t="s">
        <v>32</v>
      </c>
      <c r="U204" s="142" t="s">
        <v>270</v>
      </c>
    </row>
    <row r="205" spans="1:21" ht="15.75">
      <c r="A205" s="63">
        <v>194</v>
      </c>
      <c r="B205" s="171" t="s">
        <v>24</v>
      </c>
      <c r="C205" s="142" t="s">
        <v>1909</v>
      </c>
      <c r="D205" s="142" t="s">
        <v>273</v>
      </c>
      <c r="E205" s="142" t="s">
        <v>1910</v>
      </c>
      <c r="F205" s="63"/>
      <c r="G205" s="62">
        <v>39825</v>
      </c>
      <c r="H205" s="63" t="s">
        <v>28</v>
      </c>
      <c r="I205" s="171" t="s">
        <v>931</v>
      </c>
      <c r="J205" s="142" t="s">
        <v>538</v>
      </c>
      <c r="K205" s="370">
        <v>9</v>
      </c>
      <c r="L205" s="376"/>
      <c r="M205" s="376"/>
      <c r="N205" s="376"/>
      <c r="O205" s="376"/>
      <c r="P205" s="376"/>
      <c r="Q205" s="163">
        <f t="shared" ref="Q205:Q237" si="4">SUM(L205:P205)</f>
        <v>0</v>
      </c>
      <c r="R205" s="163"/>
      <c r="S205" s="142" t="s">
        <v>539</v>
      </c>
      <c r="T205" s="63" t="s">
        <v>32</v>
      </c>
      <c r="U205" s="142" t="s">
        <v>538</v>
      </c>
    </row>
    <row r="206" spans="1:21" ht="15.75">
      <c r="A206" s="63">
        <v>195</v>
      </c>
      <c r="B206" s="171" t="s">
        <v>24</v>
      </c>
      <c r="C206" s="162" t="s">
        <v>1139</v>
      </c>
      <c r="D206" s="162" t="s">
        <v>657</v>
      </c>
      <c r="E206" s="162" t="s">
        <v>746</v>
      </c>
      <c r="F206" s="63"/>
      <c r="G206" s="114">
        <v>39869</v>
      </c>
      <c r="H206" s="63" t="s">
        <v>28</v>
      </c>
      <c r="I206" s="171" t="s">
        <v>931</v>
      </c>
      <c r="J206" s="142" t="s">
        <v>52</v>
      </c>
      <c r="K206" s="370">
        <v>9</v>
      </c>
      <c r="L206" s="102">
        <v>0</v>
      </c>
      <c r="M206" s="102">
        <v>0</v>
      </c>
      <c r="N206" s="102">
        <v>0</v>
      </c>
      <c r="O206" s="102">
        <v>0</v>
      </c>
      <c r="P206" s="102">
        <v>0</v>
      </c>
      <c r="Q206" s="163">
        <f t="shared" si="4"/>
        <v>0</v>
      </c>
      <c r="R206" s="163"/>
      <c r="S206" s="142" t="s">
        <v>1804</v>
      </c>
      <c r="T206" s="63" t="s">
        <v>32</v>
      </c>
      <c r="U206" s="142" t="s">
        <v>52</v>
      </c>
    </row>
    <row r="207" spans="1:21" ht="15.75">
      <c r="A207" s="63">
        <v>196</v>
      </c>
      <c r="B207" s="171" t="s">
        <v>24</v>
      </c>
      <c r="C207" s="103" t="s">
        <v>1911</v>
      </c>
      <c r="D207" s="103" t="s">
        <v>1912</v>
      </c>
      <c r="E207" s="103" t="s">
        <v>1913</v>
      </c>
      <c r="F207" s="161"/>
      <c r="G207" s="114">
        <v>39665</v>
      </c>
      <c r="H207" s="63" t="s">
        <v>28</v>
      </c>
      <c r="I207" s="171" t="s">
        <v>931</v>
      </c>
      <c r="J207" s="142" t="s">
        <v>52</v>
      </c>
      <c r="K207" s="370">
        <v>9</v>
      </c>
      <c r="L207" s="164">
        <v>0</v>
      </c>
      <c r="M207" s="164">
        <v>0</v>
      </c>
      <c r="N207" s="164">
        <v>0</v>
      </c>
      <c r="O207" s="164">
        <v>0</v>
      </c>
      <c r="P207" s="164">
        <v>0</v>
      </c>
      <c r="Q207" s="163">
        <f t="shared" si="4"/>
        <v>0</v>
      </c>
      <c r="R207" s="163"/>
      <c r="S207" s="142" t="s">
        <v>1804</v>
      </c>
      <c r="T207" s="63" t="s">
        <v>32</v>
      </c>
      <c r="U207" s="142" t="s">
        <v>52</v>
      </c>
    </row>
    <row r="208" spans="1:21" ht="15.75">
      <c r="A208" s="63">
        <v>197</v>
      </c>
      <c r="B208" s="171" t="s">
        <v>24</v>
      </c>
      <c r="C208" s="139" t="s">
        <v>1762</v>
      </c>
      <c r="D208" s="139" t="s">
        <v>1238</v>
      </c>
      <c r="E208" s="139" t="s">
        <v>483</v>
      </c>
      <c r="F208" s="109"/>
      <c r="G208" s="89">
        <v>39889</v>
      </c>
      <c r="H208" s="63" t="s">
        <v>28</v>
      </c>
      <c r="I208" s="171" t="s">
        <v>931</v>
      </c>
      <c r="J208" s="139" t="s">
        <v>57</v>
      </c>
      <c r="K208" s="370">
        <v>9</v>
      </c>
      <c r="L208" s="164"/>
      <c r="M208" s="164"/>
      <c r="N208" s="164"/>
      <c r="O208" s="164"/>
      <c r="P208" s="164"/>
      <c r="Q208" s="163">
        <f t="shared" si="4"/>
        <v>0</v>
      </c>
      <c r="R208" s="163"/>
      <c r="S208" s="139" t="s">
        <v>950</v>
      </c>
      <c r="T208" s="63" t="s">
        <v>32</v>
      </c>
      <c r="U208" s="139" t="s">
        <v>57</v>
      </c>
    </row>
    <row r="209" spans="1:21" ht="15.75">
      <c r="A209" s="63">
        <v>198</v>
      </c>
      <c r="B209" s="171" t="s">
        <v>24</v>
      </c>
      <c r="C209" s="142" t="s">
        <v>1914</v>
      </c>
      <c r="D209" s="166" t="s">
        <v>1915</v>
      </c>
      <c r="E209" s="166" t="s">
        <v>1916</v>
      </c>
      <c r="F209" s="63"/>
      <c r="G209" s="62">
        <v>40252</v>
      </c>
      <c r="H209" s="63" t="s">
        <v>28</v>
      </c>
      <c r="I209" s="171" t="s">
        <v>931</v>
      </c>
      <c r="J209" s="142" t="s">
        <v>78</v>
      </c>
      <c r="K209" s="370">
        <v>9</v>
      </c>
      <c r="L209" s="163"/>
      <c r="M209" s="163"/>
      <c r="N209" s="163"/>
      <c r="O209" s="163"/>
      <c r="P209" s="163"/>
      <c r="Q209" s="163">
        <f t="shared" si="4"/>
        <v>0</v>
      </c>
      <c r="R209" s="163"/>
      <c r="S209" s="166" t="s">
        <v>1292</v>
      </c>
      <c r="T209" s="63" t="s">
        <v>32</v>
      </c>
      <c r="U209" s="142" t="s">
        <v>78</v>
      </c>
    </row>
    <row r="210" spans="1:21" ht="15.75">
      <c r="A210" s="63">
        <v>199</v>
      </c>
      <c r="B210" s="171" t="s">
        <v>24</v>
      </c>
      <c r="C210" s="121" t="s">
        <v>1917</v>
      </c>
      <c r="D210" s="121" t="s">
        <v>657</v>
      </c>
      <c r="E210" s="121" t="s">
        <v>381</v>
      </c>
      <c r="F210" s="63"/>
      <c r="G210" s="156">
        <v>40000</v>
      </c>
      <c r="H210" s="63" t="s">
        <v>28</v>
      </c>
      <c r="I210" s="171" t="s">
        <v>931</v>
      </c>
      <c r="J210" s="121" t="s">
        <v>1918</v>
      </c>
      <c r="K210" s="370">
        <v>9</v>
      </c>
      <c r="L210" s="102"/>
      <c r="M210" s="102"/>
      <c r="N210" s="102"/>
      <c r="O210" s="102"/>
      <c r="P210" s="102"/>
      <c r="Q210" s="163">
        <f t="shared" si="4"/>
        <v>0</v>
      </c>
      <c r="R210" s="163"/>
      <c r="S210" s="142" t="s">
        <v>1919</v>
      </c>
      <c r="T210" s="63" t="s">
        <v>32</v>
      </c>
      <c r="U210" s="121" t="s">
        <v>1918</v>
      </c>
    </row>
    <row r="211" spans="1:21" ht="15.75">
      <c r="A211" s="63">
        <v>200</v>
      </c>
      <c r="B211" s="171" t="s">
        <v>24</v>
      </c>
      <c r="C211" s="142" t="s">
        <v>1920</v>
      </c>
      <c r="D211" s="166" t="s">
        <v>147</v>
      </c>
      <c r="E211" s="166" t="s">
        <v>214</v>
      </c>
      <c r="F211" s="63"/>
      <c r="G211" s="62" t="s">
        <v>1921</v>
      </c>
      <c r="H211" s="63" t="s">
        <v>28</v>
      </c>
      <c r="I211" s="171" t="s">
        <v>931</v>
      </c>
      <c r="J211" s="142" t="s">
        <v>68</v>
      </c>
      <c r="K211" s="370">
        <v>9</v>
      </c>
      <c r="L211" s="63"/>
      <c r="M211" s="63"/>
      <c r="N211" s="63"/>
      <c r="O211" s="63"/>
      <c r="P211" s="63"/>
      <c r="Q211" s="163">
        <f t="shared" si="4"/>
        <v>0</v>
      </c>
      <c r="R211" s="163"/>
      <c r="S211" s="142" t="s">
        <v>1686</v>
      </c>
      <c r="T211" s="63" t="s">
        <v>32</v>
      </c>
      <c r="U211" s="142" t="s">
        <v>68</v>
      </c>
    </row>
    <row r="212" spans="1:21" ht="15.75">
      <c r="A212" s="63">
        <v>201</v>
      </c>
      <c r="B212" s="171" t="s">
        <v>24</v>
      </c>
      <c r="C212" s="103" t="s">
        <v>1922</v>
      </c>
      <c r="D212" s="103" t="s">
        <v>1923</v>
      </c>
      <c r="E212" s="103" t="s">
        <v>1924</v>
      </c>
      <c r="F212" s="161"/>
      <c r="G212" s="114">
        <v>40101</v>
      </c>
      <c r="H212" s="63" t="s">
        <v>28</v>
      </c>
      <c r="I212" s="171" t="s">
        <v>931</v>
      </c>
      <c r="J212" s="142" t="s">
        <v>52</v>
      </c>
      <c r="K212" s="370">
        <v>9</v>
      </c>
      <c r="L212" s="165">
        <v>0</v>
      </c>
      <c r="M212" s="165">
        <v>0</v>
      </c>
      <c r="N212" s="165">
        <v>0</v>
      </c>
      <c r="O212" s="165">
        <v>0</v>
      </c>
      <c r="P212" s="165">
        <v>0</v>
      </c>
      <c r="Q212" s="163">
        <f t="shared" si="4"/>
        <v>0</v>
      </c>
      <c r="R212" s="163"/>
      <c r="S212" s="142" t="s">
        <v>1804</v>
      </c>
      <c r="T212" s="63" t="s">
        <v>32</v>
      </c>
      <c r="U212" s="142" t="s">
        <v>52</v>
      </c>
    </row>
    <row r="213" spans="1:21" ht="15.75">
      <c r="A213" s="63">
        <v>202</v>
      </c>
      <c r="B213" s="171" t="s">
        <v>24</v>
      </c>
      <c r="C213" s="142" t="s">
        <v>1925</v>
      </c>
      <c r="D213" s="142" t="s">
        <v>326</v>
      </c>
      <c r="E213" s="142" t="s">
        <v>204</v>
      </c>
      <c r="F213" s="63"/>
      <c r="G213" s="62">
        <v>40185</v>
      </c>
      <c r="H213" s="63" t="s">
        <v>28</v>
      </c>
      <c r="I213" s="171" t="s">
        <v>931</v>
      </c>
      <c r="J213" s="142" t="s">
        <v>431</v>
      </c>
      <c r="K213" s="370">
        <v>9</v>
      </c>
      <c r="L213" s="63">
        <v>0</v>
      </c>
      <c r="M213" s="63">
        <v>0</v>
      </c>
      <c r="N213" s="63">
        <v>0</v>
      </c>
      <c r="O213" s="63">
        <v>0</v>
      </c>
      <c r="P213" s="63">
        <v>0</v>
      </c>
      <c r="Q213" s="163">
        <f t="shared" si="4"/>
        <v>0</v>
      </c>
      <c r="R213" s="163"/>
      <c r="S213" s="142" t="s">
        <v>432</v>
      </c>
      <c r="T213" s="63" t="s">
        <v>32</v>
      </c>
      <c r="U213" s="142" t="s">
        <v>431</v>
      </c>
    </row>
    <row r="214" spans="1:21" ht="15.75">
      <c r="A214" s="63">
        <v>203</v>
      </c>
      <c r="B214" s="171" t="s">
        <v>24</v>
      </c>
      <c r="C214" s="142" t="s">
        <v>1926</v>
      </c>
      <c r="D214" s="142" t="s">
        <v>326</v>
      </c>
      <c r="E214" s="142" t="s">
        <v>1927</v>
      </c>
      <c r="F214" s="352"/>
      <c r="G214" s="62">
        <v>40046</v>
      </c>
      <c r="H214" s="63" t="s">
        <v>28</v>
      </c>
      <c r="I214" s="171" t="s">
        <v>931</v>
      </c>
      <c r="J214" s="142" t="s">
        <v>78</v>
      </c>
      <c r="K214" s="370">
        <v>9</v>
      </c>
      <c r="L214" s="163"/>
      <c r="M214" s="163"/>
      <c r="N214" s="163"/>
      <c r="O214" s="163"/>
      <c r="P214" s="163"/>
      <c r="Q214" s="163">
        <f t="shared" si="4"/>
        <v>0</v>
      </c>
      <c r="R214" s="163"/>
      <c r="S214" s="166" t="s">
        <v>870</v>
      </c>
      <c r="T214" s="63" t="s">
        <v>32</v>
      </c>
      <c r="U214" s="142" t="s">
        <v>78</v>
      </c>
    </row>
    <row r="215" spans="1:21" ht="15.75">
      <c r="A215" s="63">
        <v>204</v>
      </c>
      <c r="B215" s="171" t="s">
        <v>24</v>
      </c>
      <c r="C215" s="142" t="s">
        <v>1269</v>
      </c>
      <c r="D215" s="142" t="s">
        <v>189</v>
      </c>
      <c r="E215" s="142" t="s">
        <v>1263</v>
      </c>
      <c r="F215" s="63"/>
      <c r="G215" s="114">
        <v>39827</v>
      </c>
      <c r="H215" s="63" t="s">
        <v>28</v>
      </c>
      <c r="I215" s="171" t="s">
        <v>931</v>
      </c>
      <c r="J215" s="106" t="s">
        <v>191</v>
      </c>
      <c r="K215" s="370">
        <v>9</v>
      </c>
      <c r="L215" s="63">
        <v>0</v>
      </c>
      <c r="M215" s="63">
        <v>0</v>
      </c>
      <c r="N215" s="63">
        <v>0</v>
      </c>
      <c r="O215" s="63">
        <v>0</v>
      </c>
      <c r="P215" s="63">
        <v>0</v>
      </c>
      <c r="Q215" s="163">
        <f t="shared" si="4"/>
        <v>0</v>
      </c>
      <c r="R215" s="163"/>
      <c r="S215" s="106" t="s">
        <v>192</v>
      </c>
      <c r="T215" s="63" t="s">
        <v>32</v>
      </c>
      <c r="U215" s="106" t="s">
        <v>191</v>
      </c>
    </row>
    <row r="216" spans="1:21" ht="15.75">
      <c r="A216" s="63">
        <v>205</v>
      </c>
      <c r="B216" s="171" t="s">
        <v>24</v>
      </c>
      <c r="C216" s="103" t="s">
        <v>1928</v>
      </c>
      <c r="D216" s="103" t="s">
        <v>1929</v>
      </c>
      <c r="E216" s="103" t="s">
        <v>1930</v>
      </c>
      <c r="F216" s="63"/>
      <c r="G216" s="114">
        <v>40056</v>
      </c>
      <c r="H216" s="63" t="s">
        <v>28</v>
      </c>
      <c r="I216" s="171" t="s">
        <v>931</v>
      </c>
      <c r="J216" s="142" t="s">
        <v>52</v>
      </c>
      <c r="K216" s="370">
        <v>9</v>
      </c>
      <c r="L216" s="163"/>
      <c r="M216" s="163"/>
      <c r="N216" s="163"/>
      <c r="O216" s="163"/>
      <c r="P216" s="163"/>
      <c r="Q216" s="163">
        <f t="shared" si="4"/>
        <v>0</v>
      </c>
      <c r="R216" s="163"/>
      <c r="S216" s="142" t="s">
        <v>1804</v>
      </c>
      <c r="T216" s="63" t="s">
        <v>32</v>
      </c>
      <c r="U216" s="142" t="s">
        <v>52</v>
      </c>
    </row>
    <row r="217" spans="1:21" ht="15.75">
      <c r="A217" s="63">
        <v>206</v>
      </c>
      <c r="B217" s="171" t="s">
        <v>24</v>
      </c>
      <c r="C217" s="106" t="s">
        <v>1317</v>
      </c>
      <c r="D217" s="106" t="s">
        <v>210</v>
      </c>
      <c r="E217" s="106" t="s">
        <v>1931</v>
      </c>
      <c r="F217" s="109"/>
      <c r="G217" s="62">
        <v>39853</v>
      </c>
      <c r="H217" s="63" t="s">
        <v>28</v>
      </c>
      <c r="I217" s="171" t="s">
        <v>931</v>
      </c>
      <c r="J217" s="142" t="s">
        <v>617</v>
      </c>
      <c r="K217" s="370">
        <v>9</v>
      </c>
      <c r="L217" s="63"/>
      <c r="M217" s="63"/>
      <c r="N217" s="63"/>
      <c r="O217" s="63"/>
      <c r="P217" s="63"/>
      <c r="Q217" s="163">
        <f t="shared" si="4"/>
        <v>0</v>
      </c>
      <c r="R217" s="163"/>
      <c r="S217" s="139" t="s">
        <v>1369</v>
      </c>
      <c r="T217" s="63" t="s">
        <v>32</v>
      </c>
      <c r="U217" s="142" t="s">
        <v>617</v>
      </c>
    </row>
    <row r="218" spans="1:21" ht="15.75">
      <c r="A218" s="63">
        <v>207</v>
      </c>
      <c r="B218" s="171" t="s">
        <v>24</v>
      </c>
      <c r="C218" s="166" t="s">
        <v>1932</v>
      </c>
      <c r="D218" s="166" t="s">
        <v>118</v>
      </c>
      <c r="E218" s="166" t="s">
        <v>1031</v>
      </c>
      <c r="F218" s="63"/>
      <c r="G218" s="156">
        <v>39962</v>
      </c>
      <c r="H218" s="63" t="s">
        <v>28</v>
      </c>
      <c r="I218" s="171" t="s">
        <v>931</v>
      </c>
      <c r="J218" s="142" t="s">
        <v>78</v>
      </c>
      <c r="K218" s="370">
        <v>9</v>
      </c>
      <c r="L218" s="102"/>
      <c r="M218" s="102"/>
      <c r="N218" s="102"/>
      <c r="O218" s="102"/>
      <c r="P218" s="102"/>
      <c r="Q218" s="163">
        <f t="shared" si="4"/>
        <v>0</v>
      </c>
      <c r="R218" s="163"/>
      <c r="S218" s="166" t="s">
        <v>1292</v>
      </c>
      <c r="T218" s="63" t="s">
        <v>32</v>
      </c>
      <c r="U218" s="142" t="s">
        <v>78</v>
      </c>
    </row>
    <row r="219" spans="1:21" ht="15.75">
      <c r="A219" s="63">
        <v>208</v>
      </c>
      <c r="B219" s="171" t="s">
        <v>24</v>
      </c>
      <c r="C219" s="121" t="s">
        <v>1933</v>
      </c>
      <c r="D219" s="121" t="s">
        <v>1822</v>
      </c>
      <c r="E219" s="121" t="s">
        <v>1400</v>
      </c>
      <c r="F219" s="63"/>
      <c r="G219" s="156">
        <v>39880</v>
      </c>
      <c r="H219" s="63" t="s">
        <v>28</v>
      </c>
      <c r="I219" s="171" t="s">
        <v>931</v>
      </c>
      <c r="J219" s="121" t="s">
        <v>1918</v>
      </c>
      <c r="K219" s="370">
        <v>9</v>
      </c>
      <c r="L219" s="63"/>
      <c r="M219" s="63"/>
      <c r="N219" s="63"/>
      <c r="O219" s="63"/>
      <c r="P219" s="63"/>
      <c r="Q219" s="163">
        <f t="shared" si="4"/>
        <v>0</v>
      </c>
      <c r="R219" s="163"/>
      <c r="S219" s="142" t="s">
        <v>1919</v>
      </c>
      <c r="T219" s="63" t="s">
        <v>32</v>
      </c>
      <c r="U219" s="121" t="s">
        <v>1918</v>
      </c>
    </row>
    <row r="220" spans="1:21" ht="15.75">
      <c r="A220" s="63">
        <v>209</v>
      </c>
      <c r="B220" s="171" t="s">
        <v>24</v>
      </c>
      <c r="C220" s="340" t="s">
        <v>1934</v>
      </c>
      <c r="D220" s="340" t="s">
        <v>1117</v>
      </c>
      <c r="E220" s="340" t="s">
        <v>352</v>
      </c>
      <c r="F220" s="63"/>
      <c r="G220" s="341">
        <v>39940</v>
      </c>
      <c r="H220" s="63" t="s">
        <v>28</v>
      </c>
      <c r="I220" s="171" t="s">
        <v>931</v>
      </c>
      <c r="J220" s="342" t="s">
        <v>1611</v>
      </c>
      <c r="K220" s="370">
        <v>9</v>
      </c>
      <c r="L220" s="102"/>
      <c r="M220" s="102"/>
      <c r="N220" s="102"/>
      <c r="O220" s="102"/>
      <c r="P220" s="102"/>
      <c r="Q220" s="163">
        <f t="shared" si="4"/>
        <v>0</v>
      </c>
      <c r="R220" s="163"/>
      <c r="S220" s="166" t="s">
        <v>1612</v>
      </c>
      <c r="T220" s="63" t="s">
        <v>32</v>
      </c>
      <c r="U220" s="342" t="s">
        <v>1611</v>
      </c>
    </row>
    <row r="221" spans="1:21" ht="15.75">
      <c r="A221" s="63">
        <v>210</v>
      </c>
      <c r="B221" s="171" t="s">
        <v>24</v>
      </c>
      <c r="C221" s="166" t="s">
        <v>1935</v>
      </c>
      <c r="D221" s="166" t="s">
        <v>137</v>
      </c>
      <c r="E221" s="166" t="s">
        <v>105</v>
      </c>
      <c r="F221" s="63"/>
      <c r="G221" s="156">
        <v>40071</v>
      </c>
      <c r="H221" s="63" t="s">
        <v>28</v>
      </c>
      <c r="I221" s="171" t="s">
        <v>931</v>
      </c>
      <c r="J221" s="142" t="s">
        <v>1362</v>
      </c>
      <c r="K221" s="370">
        <v>9</v>
      </c>
      <c r="L221" s="164">
        <v>0</v>
      </c>
      <c r="M221" s="164">
        <v>0</v>
      </c>
      <c r="N221" s="164">
        <v>0</v>
      </c>
      <c r="O221" s="164">
        <v>0</v>
      </c>
      <c r="P221" s="164">
        <v>0</v>
      </c>
      <c r="Q221" s="163">
        <f t="shared" si="4"/>
        <v>0</v>
      </c>
      <c r="R221" s="163"/>
      <c r="S221" s="142" t="s">
        <v>1936</v>
      </c>
      <c r="T221" s="63" t="s">
        <v>32</v>
      </c>
      <c r="U221" s="142" t="s">
        <v>1362</v>
      </c>
    </row>
    <row r="222" spans="1:21" ht="15.75">
      <c r="A222" s="63">
        <v>211</v>
      </c>
      <c r="B222" s="171" t="s">
        <v>24</v>
      </c>
      <c r="C222" s="146" t="s">
        <v>1937</v>
      </c>
      <c r="D222" s="146" t="s">
        <v>1938</v>
      </c>
      <c r="E222" s="146" t="s">
        <v>569</v>
      </c>
      <c r="F222" s="102" t="s">
        <v>1618</v>
      </c>
      <c r="G222" s="379">
        <v>39933</v>
      </c>
      <c r="H222" s="63" t="s">
        <v>28</v>
      </c>
      <c r="I222" s="171" t="s">
        <v>931</v>
      </c>
      <c r="J222" s="340" t="s">
        <v>1619</v>
      </c>
      <c r="K222" s="370">
        <v>9</v>
      </c>
      <c r="L222" s="108"/>
      <c r="M222" s="108"/>
      <c r="N222" s="108"/>
      <c r="O222" s="108"/>
      <c r="P222" s="108"/>
      <c r="Q222" s="163">
        <f t="shared" si="4"/>
        <v>0</v>
      </c>
      <c r="R222" s="108"/>
      <c r="S222" s="167" t="s">
        <v>1620</v>
      </c>
      <c r="T222" s="63" t="s">
        <v>32</v>
      </c>
      <c r="U222" s="340" t="s">
        <v>1276</v>
      </c>
    </row>
    <row r="223" spans="1:21" ht="15.75">
      <c r="A223" s="63">
        <v>212</v>
      </c>
      <c r="B223" s="171" t="s">
        <v>24</v>
      </c>
      <c r="C223" s="142" t="s">
        <v>668</v>
      </c>
      <c r="D223" s="142" t="s">
        <v>303</v>
      </c>
      <c r="E223" s="142" t="s">
        <v>509</v>
      </c>
      <c r="F223" s="63"/>
      <c r="G223" s="62">
        <v>39942</v>
      </c>
      <c r="H223" s="63" t="s">
        <v>28</v>
      </c>
      <c r="I223" s="171" t="s">
        <v>931</v>
      </c>
      <c r="J223" s="142" t="s">
        <v>244</v>
      </c>
      <c r="K223" s="370">
        <v>9</v>
      </c>
      <c r="L223" s="102">
        <v>0</v>
      </c>
      <c r="M223" s="102">
        <v>0</v>
      </c>
      <c r="N223" s="102">
        <v>0</v>
      </c>
      <c r="O223" s="102">
        <v>0</v>
      </c>
      <c r="P223" s="102">
        <v>0</v>
      </c>
      <c r="Q223" s="163">
        <f t="shared" si="4"/>
        <v>0</v>
      </c>
      <c r="R223" s="163"/>
      <c r="S223" s="166" t="s">
        <v>245</v>
      </c>
      <c r="T223" s="63" t="s">
        <v>32</v>
      </c>
      <c r="U223" s="142" t="s">
        <v>244</v>
      </c>
    </row>
    <row r="224" spans="1:21" ht="15.75">
      <c r="A224" s="63">
        <v>213</v>
      </c>
      <c r="B224" s="171" t="s">
        <v>24</v>
      </c>
      <c r="C224" s="88" t="s">
        <v>1939</v>
      </c>
      <c r="D224" s="88" t="s">
        <v>230</v>
      </c>
      <c r="E224" s="133" t="s">
        <v>381</v>
      </c>
      <c r="F224" s="63"/>
      <c r="G224" s="126">
        <v>39897</v>
      </c>
      <c r="H224" s="63" t="s">
        <v>28</v>
      </c>
      <c r="I224" s="171" t="s">
        <v>931</v>
      </c>
      <c r="J224" s="139" t="s">
        <v>122</v>
      </c>
      <c r="K224" s="370">
        <v>9</v>
      </c>
      <c r="L224" s="376"/>
      <c r="M224" s="376"/>
      <c r="N224" s="376"/>
      <c r="O224" s="376"/>
      <c r="P224" s="376"/>
      <c r="Q224" s="163">
        <f t="shared" si="4"/>
        <v>0</v>
      </c>
      <c r="R224" s="163"/>
      <c r="S224" s="139" t="s">
        <v>375</v>
      </c>
      <c r="T224" s="63" t="s">
        <v>32</v>
      </c>
      <c r="U224" s="139" t="s">
        <v>122</v>
      </c>
    </row>
    <row r="225" spans="1:21" ht="18.75">
      <c r="A225" s="63">
        <v>214</v>
      </c>
      <c r="B225" s="171" t="s">
        <v>24</v>
      </c>
      <c r="C225" s="103" t="s">
        <v>1940</v>
      </c>
      <c r="D225" s="103" t="s">
        <v>1565</v>
      </c>
      <c r="E225" s="103" t="s">
        <v>1941</v>
      </c>
      <c r="F225" s="63"/>
      <c r="G225" s="114">
        <v>40052</v>
      </c>
      <c r="H225" s="63" t="s">
        <v>28</v>
      </c>
      <c r="I225" s="171" t="s">
        <v>931</v>
      </c>
      <c r="J225" s="142" t="s">
        <v>78</v>
      </c>
      <c r="K225" s="370">
        <v>9</v>
      </c>
      <c r="L225" s="372"/>
      <c r="M225" s="372"/>
      <c r="N225" s="372"/>
      <c r="O225" s="372"/>
      <c r="P225" s="372"/>
      <c r="Q225" s="163">
        <f t="shared" si="4"/>
        <v>0</v>
      </c>
      <c r="R225" s="163"/>
      <c r="S225" s="142" t="s">
        <v>1292</v>
      </c>
      <c r="T225" s="63" t="s">
        <v>32</v>
      </c>
      <c r="U225" s="142" t="s">
        <v>78</v>
      </c>
    </row>
    <row r="226" spans="1:21" ht="15.75">
      <c r="A226" s="63">
        <v>215</v>
      </c>
      <c r="B226" s="171" t="s">
        <v>24</v>
      </c>
      <c r="C226" s="105" t="s">
        <v>1942</v>
      </c>
      <c r="D226" s="105" t="s">
        <v>38</v>
      </c>
      <c r="E226" s="105" t="s">
        <v>385</v>
      </c>
      <c r="F226" s="102" t="s">
        <v>1420</v>
      </c>
      <c r="G226" s="379">
        <v>40028</v>
      </c>
      <c r="H226" s="63" t="s">
        <v>28</v>
      </c>
      <c r="I226" s="171" t="s">
        <v>931</v>
      </c>
      <c r="J226" s="146" t="s">
        <v>1614</v>
      </c>
      <c r="K226" s="370">
        <v>9</v>
      </c>
      <c r="L226" s="108"/>
      <c r="M226" s="108"/>
      <c r="N226" s="108"/>
      <c r="O226" s="108"/>
      <c r="P226" s="108"/>
      <c r="Q226" s="163">
        <f t="shared" si="4"/>
        <v>0</v>
      </c>
      <c r="R226" s="108"/>
      <c r="S226" s="146" t="s">
        <v>179</v>
      </c>
      <c r="T226" s="63" t="s">
        <v>32</v>
      </c>
      <c r="U226" s="146" t="s">
        <v>1616</v>
      </c>
    </row>
    <row r="227" spans="1:21" ht="15.75">
      <c r="A227" s="63">
        <v>216</v>
      </c>
      <c r="B227" s="171" t="s">
        <v>24</v>
      </c>
      <c r="C227" s="110" t="s">
        <v>1943</v>
      </c>
      <c r="D227" s="110" t="s">
        <v>1220</v>
      </c>
      <c r="E227" s="103" t="s">
        <v>105</v>
      </c>
      <c r="F227" s="161"/>
      <c r="G227" s="114">
        <v>39990</v>
      </c>
      <c r="H227" s="63" t="s">
        <v>28</v>
      </c>
      <c r="I227" s="171" t="s">
        <v>931</v>
      </c>
      <c r="J227" s="142" t="s">
        <v>52</v>
      </c>
      <c r="K227" s="370">
        <v>9</v>
      </c>
      <c r="L227" s="161">
        <v>0</v>
      </c>
      <c r="M227" s="161">
        <v>0</v>
      </c>
      <c r="N227" s="161">
        <v>0</v>
      </c>
      <c r="O227" s="161">
        <v>0</v>
      </c>
      <c r="P227" s="161">
        <v>0</v>
      </c>
      <c r="Q227" s="163">
        <f t="shared" si="4"/>
        <v>0</v>
      </c>
      <c r="R227" s="163"/>
      <c r="S227" s="142" t="s">
        <v>1804</v>
      </c>
      <c r="T227" s="63" t="s">
        <v>32</v>
      </c>
      <c r="U227" s="142" t="s">
        <v>52</v>
      </c>
    </row>
    <row r="228" spans="1:21" ht="15.75">
      <c r="A228" s="63">
        <v>217</v>
      </c>
      <c r="B228" s="171" t="s">
        <v>24</v>
      </c>
      <c r="C228" s="146" t="s">
        <v>1944</v>
      </c>
      <c r="D228" s="146" t="s">
        <v>139</v>
      </c>
      <c r="E228" s="146" t="s">
        <v>265</v>
      </c>
      <c r="F228" s="102" t="s">
        <v>946</v>
      </c>
      <c r="G228" s="379">
        <v>40437</v>
      </c>
      <c r="H228" s="63" t="s">
        <v>28</v>
      </c>
      <c r="I228" s="171" t="s">
        <v>931</v>
      </c>
      <c r="J228" s="340" t="s">
        <v>1619</v>
      </c>
      <c r="K228" s="370">
        <v>9</v>
      </c>
      <c r="L228" s="108"/>
      <c r="M228" s="108"/>
      <c r="N228" s="108"/>
      <c r="O228" s="108"/>
      <c r="P228" s="108"/>
      <c r="Q228" s="163">
        <f t="shared" si="4"/>
        <v>0</v>
      </c>
      <c r="R228" s="108"/>
      <c r="S228" s="167" t="s">
        <v>87</v>
      </c>
      <c r="T228" s="63" t="s">
        <v>32</v>
      </c>
      <c r="U228" s="340" t="s">
        <v>1276</v>
      </c>
    </row>
    <row r="229" spans="1:21" ht="15.75">
      <c r="A229" s="63">
        <v>218</v>
      </c>
      <c r="B229" s="171" t="s">
        <v>24</v>
      </c>
      <c r="C229" s="103" t="s">
        <v>1945</v>
      </c>
      <c r="D229" s="142" t="s">
        <v>61</v>
      </c>
      <c r="E229" s="142" t="s">
        <v>344</v>
      </c>
      <c r="F229" s="63"/>
      <c r="G229" s="62">
        <v>39945</v>
      </c>
      <c r="H229" s="63" t="s">
        <v>28</v>
      </c>
      <c r="I229" s="171" t="s">
        <v>931</v>
      </c>
      <c r="J229" s="142" t="s">
        <v>390</v>
      </c>
      <c r="K229" s="370">
        <v>9</v>
      </c>
      <c r="L229" s="376"/>
      <c r="M229" s="376"/>
      <c r="N229" s="376"/>
      <c r="O229" s="376"/>
      <c r="P229" s="376"/>
      <c r="Q229" s="163">
        <f t="shared" si="4"/>
        <v>0</v>
      </c>
      <c r="R229" s="163"/>
      <c r="S229" s="142" t="s">
        <v>391</v>
      </c>
      <c r="T229" s="63" t="s">
        <v>32</v>
      </c>
      <c r="U229" s="142" t="s">
        <v>390</v>
      </c>
    </row>
    <row r="230" spans="1:21" ht="15.75">
      <c r="A230" s="63">
        <v>219</v>
      </c>
      <c r="B230" s="171" t="s">
        <v>24</v>
      </c>
      <c r="C230" s="103" t="s">
        <v>1946</v>
      </c>
      <c r="D230" s="103" t="s">
        <v>273</v>
      </c>
      <c r="E230" s="103" t="s">
        <v>1330</v>
      </c>
      <c r="F230" s="63"/>
      <c r="G230" s="114">
        <v>39806</v>
      </c>
      <c r="H230" s="63" t="s">
        <v>28</v>
      </c>
      <c r="I230" s="171" t="s">
        <v>931</v>
      </c>
      <c r="J230" s="142" t="s">
        <v>78</v>
      </c>
      <c r="K230" s="370">
        <v>9</v>
      </c>
      <c r="L230" s="102"/>
      <c r="M230" s="102"/>
      <c r="N230" s="102"/>
      <c r="O230" s="102"/>
      <c r="P230" s="102"/>
      <c r="Q230" s="163">
        <f t="shared" si="4"/>
        <v>0</v>
      </c>
      <c r="R230" s="163"/>
      <c r="S230" s="142" t="s">
        <v>1292</v>
      </c>
      <c r="T230" s="63" t="s">
        <v>32</v>
      </c>
      <c r="U230" s="142" t="s">
        <v>78</v>
      </c>
    </row>
    <row r="231" spans="1:21" ht="15.75">
      <c r="A231" s="63">
        <v>220</v>
      </c>
      <c r="B231" s="171" t="s">
        <v>24</v>
      </c>
      <c r="C231" s="142" t="s">
        <v>1469</v>
      </c>
      <c r="D231" s="142" t="s">
        <v>1947</v>
      </c>
      <c r="E231" s="142" t="s">
        <v>1271</v>
      </c>
      <c r="F231" s="63"/>
      <c r="G231" s="62">
        <v>39948</v>
      </c>
      <c r="H231" s="63" t="s">
        <v>28</v>
      </c>
      <c r="I231" s="171" t="s">
        <v>931</v>
      </c>
      <c r="J231" s="142" t="s">
        <v>78</v>
      </c>
      <c r="K231" s="370">
        <v>9</v>
      </c>
      <c r="L231" s="102"/>
      <c r="M231" s="102"/>
      <c r="N231" s="102"/>
      <c r="O231" s="102"/>
      <c r="P231" s="102"/>
      <c r="Q231" s="163">
        <f t="shared" si="4"/>
        <v>0</v>
      </c>
      <c r="R231" s="163"/>
      <c r="S231" s="142" t="s">
        <v>1292</v>
      </c>
      <c r="T231" s="63" t="s">
        <v>32</v>
      </c>
      <c r="U231" s="142" t="s">
        <v>78</v>
      </c>
    </row>
    <row r="232" spans="1:21" ht="15.75">
      <c r="A232" s="63">
        <v>221</v>
      </c>
      <c r="B232" s="171" t="s">
        <v>24</v>
      </c>
      <c r="C232" s="88" t="s">
        <v>1948</v>
      </c>
      <c r="D232" s="88" t="s">
        <v>499</v>
      </c>
      <c r="E232" s="88" t="s">
        <v>1235</v>
      </c>
      <c r="F232" s="63"/>
      <c r="G232" s="114">
        <v>39925</v>
      </c>
      <c r="H232" s="63" t="s">
        <v>28</v>
      </c>
      <c r="I232" s="171" t="s">
        <v>931</v>
      </c>
      <c r="J232" s="142" t="s">
        <v>52</v>
      </c>
      <c r="K232" s="370">
        <v>9</v>
      </c>
      <c r="L232" s="376">
        <v>0</v>
      </c>
      <c r="M232" s="376">
        <v>0</v>
      </c>
      <c r="N232" s="376">
        <v>0</v>
      </c>
      <c r="O232" s="376">
        <v>0</v>
      </c>
      <c r="P232" s="376">
        <v>0</v>
      </c>
      <c r="Q232" s="163">
        <f t="shared" si="4"/>
        <v>0</v>
      </c>
      <c r="R232" s="163"/>
      <c r="S232" s="142" t="s">
        <v>1804</v>
      </c>
      <c r="T232" s="63" t="s">
        <v>32</v>
      </c>
      <c r="U232" s="142" t="s">
        <v>52</v>
      </c>
    </row>
    <row r="233" spans="1:21" ht="15.75">
      <c r="A233" s="63">
        <v>222</v>
      </c>
      <c r="B233" s="171" t="s">
        <v>24</v>
      </c>
      <c r="C233" s="133" t="s">
        <v>1949</v>
      </c>
      <c r="D233" s="133" t="s">
        <v>1950</v>
      </c>
      <c r="E233" s="133" t="s">
        <v>1951</v>
      </c>
      <c r="F233" s="352"/>
      <c r="G233" s="126">
        <v>40119</v>
      </c>
      <c r="H233" s="63" t="s">
        <v>28</v>
      </c>
      <c r="I233" s="171" t="s">
        <v>931</v>
      </c>
      <c r="J233" s="139" t="s">
        <v>431</v>
      </c>
      <c r="K233" s="370">
        <v>9</v>
      </c>
      <c r="L233" s="380">
        <v>0</v>
      </c>
      <c r="M233" s="380">
        <v>0</v>
      </c>
      <c r="N233" s="380">
        <v>0</v>
      </c>
      <c r="O233" s="380">
        <v>0</v>
      </c>
      <c r="P233" s="380">
        <v>0</v>
      </c>
      <c r="Q233" s="163">
        <f t="shared" si="4"/>
        <v>0</v>
      </c>
      <c r="R233" s="163"/>
      <c r="S233" s="139" t="s">
        <v>432</v>
      </c>
      <c r="T233" s="63" t="s">
        <v>32</v>
      </c>
      <c r="U233" s="139" t="s">
        <v>431</v>
      </c>
    </row>
    <row r="234" spans="1:21" ht="15.75">
      <c r="A234" s="63">
        <v>223</v>
      </c>
      <c r="B234" s="171" t="s">
        <v>24</v>
      </c>
      <c r="C234" s="142" t="s">
        <v>1550</v>
      </c>
      <c r="D234" s="142" t="s">
        <v>443</v>
      </c>
      <c r="E234" s="142" t="s">
        <v>238</v>
      </c>
      <c r="F234" s="381"/>
      <c r="G234" s="62">
        <v>40007</v>
      </c>
      <c r="H234" s="63" t="s">
        <v>28</v>
      </c>
      <c r="I234" s="171" t="s">
        <v>931</v>
      </c>
      <c r="J234" s="142" t="s">
        <v>1696</v>
      </c>
      <c r="K234" s="163">
        <v>9</v>
      </c>
      <c r="L234" s="163"/>
      <c r="M234" s="163"/>
      <c r="N234" s="163"/>
      <c r="O234" s="163"/>
      <c r="P234" s="163"/>
      <c r="Q234" s="163">
        <f t="shared" si="4"/>
        <v>0</v>
      </c>
      <c r="R234" s="142"/>
      <c r="S234" s="103" t="s">
        <v>1697</v>
      </c>
      <c r="T234" s="163" t="s">
        <v>32</v>
      </c>
      <c r="U234" s="103" t="s">
        <v>1696</v>
      </c>
    </row>
    <row r="235" spans="1:21" ht="15.75">
      <c r="A235" s="63">
        <v>224</v>
      </c>
      <c r="B235" s="171" t="s">
        <v>24</v>
      </c>
      <c r="C235" s="166" t="s">
        <v>1952</v>
      </c>
      <c r="D235" s="166" t="s">
        <v>121</v>
      </c>
      <c r="E235" s="166" t="s">
        <v>449</v>
      </c>
      <c r="F235" s="382"/>
      <c r="G235" s="62" t="s">
        <v>1953</v>
      </c>
      <c r="H235" s="63" t="s">
        <v>28</v>
      </c>
      <c r="I235" s="383" t="s">
        <v>931</v>
      </c>
      <c r="J235" s="142" t="s">
        <v>68</v>
      </c>
      <c r="K235" s="370">
        <v>9</v>
      </c>
      <c r="L235" s="165"/>
      <c r="M235" s="165"/>
      <c r="N235" s="165"/>
      <c r="O235" s="165"/>
      <c r="P235" s="165"/>
      <c r="Q235" s="163">
        <f t="shared" si="4"/>
        <v>0</v>
      </c>
      <c r="R235" s="163"/>
      <c r="S235" s="142" t="s">
        <v>1686</v>
      </c>
      <c r="T235" s="63" t="s">
        <v>32</v>
      </c>
      <c r="U235" s="384" t="s">
        <v>68</v>
      </c>
    </row>
    <row r="236" spans="1:21" ht="15.75">
      <c r="A236" s="63">
        <v>224</v>
      </c>
      <c r="B236" s="171" t="s">
        <v>24</v>
      </c>
      <c r="C236" s="166" t="s">
        <v>1954</v>
      </c>
      <c r="D236" s="166" t="s">
        <v>493</v>
      </c>
      <c r="E236" s="166" t="s">
        <v>228</v>
      </c>
      <c r="F236" s="63"/>
      <c r="G236" s="156">
        <v>39945</v>
      </c>
      <c r="H236" s="63" t="s">
        <v>28</v>
      </c>
      <c r="I236" s="383" t="s">
        <v>931</v>
      </c>
      <c r="J236" s="142" t="s">
        <v>1132</v>
      </c>
      <c r="K236" s="370">
        <v>9</v>
      </c>
      <c r="L236" s="376"/>
      <c r="M236" s="376"/>
      <c r="N236" s="376"/>
      <c r="O236" s="376"/>
      <c r="P236" s="376"/>
      <c r="Q236" s="163">
        <f t="shared" si="4"/>
        <v>0</v>
      </c>
      <c r="R236" s="163"/>
      <c r="S236" s="142" t="s">
        <v>1133</v>
      </c>
      <c r="T236" s="63" t="s">
        <v>32</v>
      </c>
      <c r="U236" s="142" t="s">
        <v>1132</v>
      </c>
    </row>
    <row r="237" spans="1:21" ht="15.75">
      <c r="A237" s="385">
        <v>225</v>
      </c>
      <c r="B237" s="386" t="s">
        <v>24</v>
      </c>
      <c r="C237" s="387" t="s">
        <v>1955</v>
      </c>
      <c r="D237" s="387" t="s">
        <v>1956</v>
      </c>
      <c r="E237" s="387" t="s">
        <v>1957</v>
      </c>
      <c r="F237" s="289"/>
      <c r="G237" s="388">
        <v>40106</v>
      </c>
      <c r="H237" s="289" t="s">
        <v>28</v>
      </c>
      <c r="I237" s="386" t="s">
        <v>931</v>
      </c>
      <c r="J237" s="384" t="s">
        <v>52</v>
      </c>
      <c r="K237" s="389">
        <v>9</v>
      </c>
      <c r="L237" s="390">
        <v>0</v>
      </c>
      <c r="M237" s="390">
        <v>0</v>
      </c>
      <c r="N237" s="390">
        <v>0</v>
      </c>
      <c r="O237" s="390">
        <v>0</v>
      </c>
      <c r="P237" s="390">
        <v>0</v>
      </c>
      <c r="Q237" s="163">
        <f t="shared" si="4"/>
        <v>0</v>
      </c>
      <c r="R237" s="391"/>
      <c r="S237" s="384" t="s">
        <v>1804</v>
      </c>
      <c r="T237" s="289" t="s">
        <v>32</v>
      </c>
      <c r="U237" s="384" t="s">
        <v>52</v>
      </c>
    </row>
  </sheetData>
  <mergeCells count="10">
    <mergeCell ref="A6:B6"/>
    <mergeCell ref="A7:B7"/>
    <mergeCell ref="C9:R9"/>
    <mergeCell ref="S9:U9"/>
    <mergeCell ref="J1:R1"/>
    <mergeCell ref="B2:R2"/>
    <mergeCell ref="A3:B3"/>
    <mergeCell ref="A4:B4"/>
    <mergeCell ref="C4:E4"/>
    <mergeCell ref="A5: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1"/>
  <sheetViews>
    <sheetView topLeftCell="A257" workbookViewId="0">
      <selection activeCell="R77" sqref="R77:R268"/>
    </sheetView>
  </sheetViews>
  <sheetFormatPr defaultRowHeight="12.75"/>
  <cols>
    <col min="7" max="7" width="11.85546875" customWidth="1"/>
    <col min="10" max="10" width="14.42578125" customWidth="1"/>
    <col min="19" max="19" width="15.5703125" customWidth="1"/>
    <col min="21" max="21" width="65.140625" customWidth="1"/>
  </cols>
  <sheetData>
    <row r="1" spans="1:21" ht="15">
      <c r="A1" s="392"/>
      <c r="B1" s="392"/>
      <c r="C1" s="392"/>
      <c r="D1" s="392"/>
      <c r="E1" s="392"/>
      <c r="F1" s="289"/>
      <c r="G1" s="289"/>
      <c r="H1" s="296"/>
      <c r="I1" s="392"/>
      <c r="J1" s="393"/>
      <c r="K1" s="274"/>
      <c r="L1" s="274"/>
      <c r="M1" s="274"/>
      <c r="N1" s="274"/>
      <c r="O1" s="274"/>
      <c r="P1" s="274"/>
      <c r="Q1" s="274"/>
      <c r="R1" s="274"/>
      <c r="S1" s="394"/>
      <c r="T1" s="394"/>
      <c r="U1" s="394"/>
    </row>
    <row r="2" spans="1:21" ht="15">
      <c r="A2" s="392"/>
      <c r="B2" s="293" t="s">
        <v>1959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394"/>
      <c r="T2" s="394"/>
      <c r="U2" s="394"/>
    </row>
    <row r="3" spans="1:21" ht="15">
      <c r="A3" s="395" t="s">
        <v>1</v>
      </c>
      <c r="B3" s="274"/>
      <c r="C3" s="396"/>
      <c r="D3" s="392"/>
      <c r="E3" s="392"/>
      <c r="F3" s="289"/>
      <c r="G3" s="289"/>
      <c r="H3" s="296"/>
      <c r="I3" s="392"/>
      <c r="J3" s="392"/>
      <c r="K3" s="392"/>
      <c r="L3" s="168"/>
      <c r="M3" s="168"/>
      <c r="N3" s="168"/>
      <c r="O3" s="168"/>
      <c r="P3" s="23"/>
      <c r="Q3" s="102"/>
      <c r="R3" s="105"/>
      <c r="S3" s="394"/>
      <c r="T3" s="394"/>
      <c r="U3" s="394"/>
    </row>
    <row r="4" spans="1:21" ht="15">
      <c r="A4" s="395" t="s">
        <v>2</v>
      </c>
      <c r="B4" s="274"/>
      <c r="C4" s="397"/>
      <c r="D4" s="274"/>
      <c r="E4" s="274"/>
      <c r="F4" s="289"/>
      <c r="G4" s="289"/>
      <c r="H4" s="296"/>
      <c r="I4" s="392"/>
      <c r="J4" s="392"/>
      <c r="K4" s="392"/>
      <c r="L4" s="168"/>
      <c r="M4" s="168"/>
      <c r="N4" s="168"/>
      <c r="O4" s="168"/>
      <c r="P4" s="23"/>
      <c r="Q4" s="102"/>
      <c r="R4" s="105"/>
      <c r="S4" s="394"/>
      <c r="T4" s="394"/>
      <c r="U4" s="394"/>
    </row>
    <row r="5" spans="1:21" ht="15">
      <c r="A5" s="393" t="s">
        <v>3</v>
      </c>
      <c r="B5" s="274"/>
      <c r="C5" s="392" t="s">
        <v>4</v>
      </c>
      <c r="D5" s="392"/>
      <c r="E5" s="392"/>
      <c r="F5" s="289"/>
      <c r="G5" s="289"/>
      <c r="H5" s="296"/>
      <c r="I5" s="392"/>
      <c r="J5" s="392"/>
      <c r="K5" s="392"/>
      <c r="L5" s="168"/>
      <c r="M5" s="168"/>
      <c r="N5" s="168"/>
      <c r="O5" s="168"/>
      <c r="P5" s="23"/>
      <c r="Q5" s="102"/>
      <c r="R5" s="105"/>
      <c r="S5" s="394"/>
      <c r="T5" s="394"/>
      <c r="U5" s="394"/>
    </row>
    <row r="6" spans="1:21" ht="15">
      <c r="A6" s="393" t="s">
        <v>5</v>
      </c>
      <c r="B6" s="274"/>
      <c r="C6" s="392">
        <v>10</v>
      </c>
      <c r="D6" s="392"/>
      <c r="E6" s="392"/>
      <c r="F6" s="289"/>
      <c r="G6" s="289"/>
      <c r="H6" s="296"/>
      <c r="I6" s="392"/>
      <c r="J6" s="392"/>
      <c r="K6" s="392"/>
      <c r="L6" s="168"/>
      <c r="M6" s="168"/>
      <c r="N6" s="168"/>
      <c r="O6" s="168"/>
      <c r="P6" s="23"/>
      <c r="Q6" s="102"/>
      <c r="R6" s="105"/>
      <c r="S6" s="394"/>
      <c r="T6" s="394"/>
      <c r="U6" s="394"/>
    </row>
    <row r="7" spans="1:21" ht="15">
      <c r="A7" s="299" t="s">
        <v>6</v>
      </c>
      <c r="B7" s="274"/>
      <c r="C7" s="398"/>
      <c r="D7" s="392"/>
      <c r="E7" s="392"/>
      <c r="F7" s="289"/>
      <c r="G7" s="289"/>
      <c r="H7" s="296"/>
      <c r="I7" s="392"/>
      <c r="J7" s="392"/>
      <c r="K7" s="392"/>
      <c r="L7" s="168"/>
      <c r="M7" s="168"/>
      <c r="N7" s="168"/>
      <c r="O7" s="168"/>
      <c r="P7" s="23"/>
      <c r="Q7" s="102"/>
      <c r="R7" s="105"/>
      <c r="S7" s="394"/>
      <c r="T7" s="394"/>
      <c r="U7" s="394"/>
    </row>
    <row r="8" spans="1:21" ht="15">
      <c r="A8" s="392"/>
      <c r="B8" s="392"/>
      <c r="C8" s="392"/>
      <c r="D8" s="392"/>
      <c r="E8" s="392"/>
      <c r="F8" s="289"/>
      <c r="G8" s="289"/>
      <c r="H8" s="296"/>
      <c r="I8" s="392"/>
      <c r="J8" s="392"/>
      <c r="K8" s="392"/>
      <c r="L8" s="168"/>
      <c r="M8" s="168"/>
      <c r="N8" s="168"/>
      <c r="O8" s="168"/>
      <c r="P8" s="23"/>
      <c r="Q8" s="102"/>
      <c r="R8" s="105"/>
      <c r="S8" s="394"/>
      <c r="T8" s="394"/>
      <c r="U8" s="394"/>
    </row>
    <row r="9" spans="1:21" ht="14.25">
      <c r="A9" s="8"/>
      <c r="B9" s="9"/>
      <c r="C9" s="399" t="s">
        <v>7</v>
      </c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278" t="s">
        <v>8</v>
      </c>
      <c r="T9" s="303"/>
      <c r="U9" s="279"/>
    </row>
    <row r="10" spans="1:21" ht="15">
      <c r="A10" s="10"/>
      <c r="B10" s="10"/>
      <c r="C10" s="11"/>
      <c r="D10" s="11"/>
      <c r="E10" s="11"/>
      <c r="F10" s="12"/>
      <c r="G10" s="12"/>
      <c r="H10" s="12"/>
      <c r="I10" s="11"/>
      <c r="J10" s="10"/>
      <c r="K10" s="400"/>
      <c r="L10" s="307"/>
      <c r="M10" s="307"/>
      <c r="N10" s="307"/>
      <c r="O10" s="307"/>
      <c r="P10" s="159"/>
      <c r="Q10" s="308"/>
      <c r="R10" s="14"/>
      <c r="S10" s="401"/>
      <c r="T10" s="15"/>
      <c r="U10" s="172"/>
    </row>
    <row r="11" spans="1:21" ht="135">
      <c r="A11" s="98" t="s">
        <v>9</v>
      </c>
      <c r="B11" s="98" t="s">
        <v>10</v>
      </c>
      <c r="C11" s="98" t="s">
        <v>11</v>
      </c>
      <c r="D11" s="98" t="s">
        <v>12</v>
      </c>
      <c r="E11" s="98" t="s">
        <v>13</v>
      </c>
      <c r="F11" s="160" t="s">
        <v>14</v>
      </c>
      <c r="G11" s="160" t="s">
        <v>15</v>
      </c>
      <c r="H11" s="160" t="s">
        <v>16</v>
      </c>
      <c r="I11" s="98" t="s">
        <v>17</v>
      </c>
      <c r="J11" s="98" t="s">
        <v>18</v>
      </c>
      <c r="K11" s="98" t="s">
        <v>19</v>
      </c>
      <c r="L11" s="160">
        <v>1</v>
      </c>
      <c r="M11" s="160">
        <v>2</v>
      </c>
      <c r="N11" s="160">
        <v>3</v>
      </c>
      <c r="O11" s="160">
        <v>4</v>
      </c>
      <c r="P11" s="160">
        <v>5</v>
      </c>
      <c r="Q11" s="160" t="s">
        <v>20</v>
      </c>
      <c r="R11" s="98" t="s">
        <v>21</v>
      </c>
      <c r="S11" s="98" t="s">
        <v>1585</v>
      </c>
      <c r="T11" s="98" t="s">
        <v>22</v>
      </c>
      <c r="U11" s="160" t="s">
        <v>23</v>
      </c>
    </row>
    <row r="12" spans="1:21" ht="15.75">
      <c r="A12" s="402">
        <v>1</v>
      </c>
      <c r="B12" s="221" t="s">
        <v>24</v>
      </c>
      <c r="C12" s="403" t="s">
        <v>1627</v>
      </c>
      <c r="D12" s="403" t="s">
        <v>44</v>
      </c>
      <c r="E12" s="403" t="s">
        <v>295</v>
      </c>
      <c r="F12" s="217"/>
      <c r="G12" s="404">
        <v>39729</v>
      </c>
      <c r="H12" s="217" t="s">
        <v>28</v>
      </c>
      <c r="I12" s="243" t="s">
        <v>931</v>
      </c>
      <c r="J12" s="325" t="s">
        <v>1611</v>
      </c>
      <c r="K12" s="217">
        <v>10</v>
      </c>
      <c r="L12" s="220">
        <f>3+2</f>
        <v>5</v>
      </c>
      <c r="M12" s="220">
        <f>8+1</f>
        <v>9</v>
      </c>
      <c r="N12" s="220">
        <f>5+2</f>
        <v>7</v>
      </c>
      <c r="O12" s="220">
        <v>10</v>
      </c>
      <c r="P12" s="220">
        <f>8+2</f>
        <v>10</v>
      </c>
      <c r="Q12" s="247">
        <f t="shared" ref="Q12:Q75" si="0">SUM(L12:P12)</f>
        <v>41</v>
      </c>
      <c r="R12" s="247" t="s">
        <v>1596</v>
      </c>
      <c r="S12" s="214" t="s">
        <v>1612</v>
      </c>
      <c r="T12" s="318" t="s">
        <v>32</v>
      </c>
      <c r="U12" s="325" t="s">
        <v>1611</v>
      </c>
    </row>
    <row r="13" spans="1:21" ht="15.75">
      <c r="A13" s="402">
        <v>2</v>
      </c>
      <c r="B13" s="221" t="s">
        <v>24</v>
      </c>
      <c r="C13" s="403" t="s">
        <v>595</v>
      </c>
      <c r="D13" s="403" t="s">
        <v>189</v>
      </c>
      <c r="E13" s="403" t="s">
        <v>277</v>
      </c>
      <c r="F13" s="405"/>
      <c r="G13" s="404">
        <v>39627</v>
      </c>
      <c r="H13" s="217" t="s">
        <v>28</v>
      </c>
      <c r="I13" s="243" t="s">
        <v>931</v>
      </c>
      <c r="J13" s="325" t="s">
        <v>1611</v>
      </c>
      <c r="K13" s="217">
        <v>10</v>
      </c>
      <c r="L13" s="406">
        <f>9+1</f>
        <v>10</v>
      </c>
      <c r="M13" s="406">
        <f>6+2</f>
        <v>8</v>
      </c>
      <c r="N13" s="406">
        <f>5+2</f>
        <v>7</v>
      </c>
      <c r="O13" s="406">
        <v>10</v>
      </c>
      <c r="P13" s="406">
        <v>5</v>
      </c>
      <c r="Q13" s="247">
        <f t="shared" si="0"/>
        <v>40</v>
      </c>
      <c r="R13" s="406" t="s">
        <v>1597</v>
      </c>
      <c r="S13" s="214" t="s">
        <v>1612</v>
      </c>
      <c r="T13" s="318" t="s">
        <v>32</v>
      </c>
      <c r="U13" s="325" t="s">
        <v>1611</v>
      </c>
    </row>
    <row r="14" spans="1:21" ht="15.75">
      <c r="A14" s="402">
        <v>3</v>
      </c>
      <c r="B14" s="221" t="s">
        <v>24</v>
      </c>
      <c r="C14" s="219" t="s">
        <v>1406</v>
      </c>
      <c r="D14" s="219" t="s">
        <v>121</v>
      </c>
      <c r="E14" s="219" t="s">
        <v>449</v>
      </c>
      <c r="F14" s="225"/>
      <c r="G14" s="223">
        <v>39638</v>
      </c>
      <c r="H14" s="217" t="s">
        <v>28</v>
      </c>
      <c r="I14" s="243" t="s">
        <v>931</v>
      </c>
      <c r="J14" s="214" t="s">
        <v>82</v>
      </c>
      <c r="K14" s="217">
        <v>10</v>
      </c>
      <c r="L14" s="264">
        <v>5</v>
      </c>
      <c r="M14" s="264">
        <f>0+9</f>
        <v>9</v>
      </c>
      <c r="N14" s="264">
        <f>3+1.5</f>
        <v>4.5</v>
      </c>
      <c r="O14" s="264">
        <v>10</v>
      </c>
      <c r="P14" s="264">
        <v>10</v>
      </c>
      <c r="Q14" s="247">
        <f t="shared" si="0"/>
        <v>38.5</v>
      </c>
      <c r="R14" s="247" t="s">
        <v>1597</v>
      </c>
      <c r="S14" s="219" t="s">
        <v>1602</v>
      </c>
      <c r="T14" s="318" t="s">
        <v>32</v>
      </c>
      <c r="U14" s="214" t="s">
        <v>82</v>
      </c>
    </row>
    <row r="15" spans="1:21" ht="15.75">
      <c r="A15" s="402">
        <v>4</v>
      </c>
      <c r="B15" s="221" t="s">
        <v>24</v>
      </c>
      <c r="C15" s="214" t="s">
        <v>1960</v>
      </c>
      <c r="D15" s="214" t="s">
        <v>152</v>
      </c>
      <c r="E15" s="214" t="s">
        <v>240</v>
      </c>
      <c r="F15" s="405"/>
      <c r="G15" s="216">
        <v>39843</v>
      </c>
      <c r="H15" s="217" t="s">
        <v>28</v>
      </c>
      <c r="I15" s="243" t="s">
        <v>931</v>
      </c>
      <c r="J15" s="214" t="s">
        <v>46</v>
      </c>
      <c r="K15" s="217">
        <v>10</v>
      </c>
      <c r="L15" s="406">
        <v>10</v>
      </c>
      <c r="M15" s="406">
        <v>6</v>
      </c>
      <c r="N15" s="406">
        <v>5</v>
      </c>
      <c r="O15" s="406">
        <v>10</v>
      </c>
      <c r="P15" s="406">
        <v>7</v>
      </c>
      <c r="Q15" s="247">
        <f t="shared" si="0"/>
        <v>38</v>
      </c>
      <c r="R15" s="406" t="s">
        <v>1597</v>
      </c>
      <c r="S15" s="222" t="s">
        <v>1961</v>
      </c>
      <c r="T15" s="318" t="s">
        <v>32</v>
      </c>
      <c r="U15" s="214" t="s">
        <v>46</v>
      </c>
    </row>
    <row r="16" spans="1:21" ht="15.75">
      <c r="A16" s="402">
        <v>5</v>
      </c>
      <c r="B16" s="221" t="s">
        <v>24</v>
      </c>
      <c r="C16" s="214" t="s">
        <v>1626</v>
      </c>
      <c r="D16" s="214" t="s">
        <v>141</v>
      </c>
      <c r="E16" s="214" t="s">
        <v>363</v>
      </c>
      <c r="F16" s="217"/>
      <c r="G16" s="216">
        <v>39772</v>
      </c>
      <c r="H16" s="217" t="s">
        <v>28</v>
      </c>
      <c r="I16" s="243" t="s">
        <v>931</v>
      </c>
      <c r="J16" s="214" t="s">
        <v>46</v>
      </c>
      <c r="K16" s="217">
        <v>10</v>
      </c>
      <c r="L16" s="261">
        <f>7+2</f>
        <v>9</v>
      </c>
      <c r="M16" s="261">
        <f>1+2</f>
        <v>3</v>
      </c>
      <c r="N16" s="261">
        <f>6+2</f>
        <v>8</v>
      </c>
      <c r="O16" s="261">
        <f>4+4</f>
        <v>8</v>
      </c>
      <c r="P16" s="261">
        <v>9</v>
      </c>
      <c r="Q16" s="247">
        <f t="shared" si="0"/>
        <v>37</v>
      </c>
      <c r="R16" s="247" t="s">
        <v>1597</v>
      </c>
      <c r="S16" s="222" t="s">
        <v>1168</v>
      </c>
      <c r="T16" s="318" t="s">
        <v>32</v>
      </c>
      <c r="U16" s="214" t="s">
        <v>46</v>
      </c>
    </row>
    <row r="17" spans="1:21" ht="15.75">
      <c r="A17" s="402">
        <v>6</v>
      </c>
      <c r="B17" s="221" t="s">
        <v>24</v>
      </c>
      <c r="C17" s="214" t="s">
        <v>1962</v>
      </c>
      <c r="D17" s="214" t="s">
        <v>779</v>
      </c>
      <c r="E17" s="214" t="s">
        <v>1963</v>
      </c>
      <c r="F17" s="217"/>
      <c r="G17" s="216">
        <v>39516</v>
      </c>
      <c r="H17" s="217" t="s">
        <v>28</v>
      </c>
      <c r="I17" s="243" t="s">
        <v>931</v>
      </c>
      <c r="J17" s="214" t="s">
        <v>46</v>
      </c>
      <c r="K17" s="217">
        <v>10</v>
      </c>
      <c r="L17" s="247">
        <f>9+1</f>
        <v>10</v>
      </c>
      <c r="M17" s="247">
        <f>2.5+2</f>
        <v>4.5</v>
      </c>
      <c r="N17" s="247">
        <f>4+1</f>
        <v>5</v>
      </c>
      <c r="O17" s="247">
        <f>8+1</f>
        <v>9</v>
      </c>
      <c r="P17" s="247">
        <f>7+1</f>
        <v>8</v>
      </c>
      <c r="Q17" s="247">
        <f t="shared" si="0"/>
        <v>36.5</v>
      </c>
      <c r="R17" s="406" t="s">
        <v>1597</v>
      </c>
      <c r="S17" s="222" t="s">
        <v>1168</v>
      </c>
      <c r="T17" s="318" t="s">
        <v>32</v>
      </c>
      <c r="U17" s="214" t="s">
        <v>46</v>
      </c>
    </row>
    <row r="18" spans="1:21" ht="15.75">
      <c r="A18" s="402">
        <v>7</v>
      </c>
      <c r="B18" s="221" t="s">
        <v>24</v>
      </c>
      <c r="C18" s="219" t="s">
        <v>1964</v>
      </c>
      <c r="D18" s="219" t="s">
        <v>113</v>
      </c>
      <c r="E18" s="219" t="s">
        <v>630</v>
      </c>
      <c r="F18" s="217"/>
      <c r="G18" s="223">
        <v>39620</v>
      </c>
      <c r="H18" s="217" t="s">
        <v>28</v>
      </c>
      <c r="I18" s="243" t="s">
        <v>931</v>
      </c>
      <c r="J18" s="214" t="s">
        <v>82</v>
      </c>
      <c r="K18" s="217">
        <v>10</v>
      </c>
      <c r="L18" s="220">
        <v>10</v>
      </c>
      <c r="M18" s="220">
        <v>5</v>
      </c>
      <c r="N18" s="220">
        <v>8</v>
      </c>
      <c r="O18" s="220">
        <v>6</v>
      </c>
      <c r="P18" s="220">
        <v>6</v>
      </c>
      <c r="Q18" s="247">
        <f t="shared" si="0"/>
        <v>35</v>
      </c>
      <c r="R18" s="247" t="s">
        <v>1597</v>
      </c>
      <c r="S18" s="219" t="s">
        <v>179</v>
      </c>
      <c r="T18" s="318" t="s">
        <v>32</v>
      </c>
      <c r="U18" s="214" t="s">
        <v>82</v>
      </c>
    </row>
    <row r="19" spans="1:21" ht="15.75">
      <c r="A19" s="402">
        <v>8</v>
      </c>
      <c r="B19" s="221" t="s">
        <v>24</v>
      </c>
      <c r="C19" s="403" t="s">
        <v>410</v>
      </c>
      <c r="D19" s="403" t="s">
        <v>210</v>
      </c>
      <c r="E19" s="403" t="s">
        <v>363</v>
      </c>
      <c r="F19" s="405"/>
      <c r="G19" s="404">
        <v>39643</v>
      </c>
      <c r="H19" s="217" t="s">
        <v>28</v>
      </c>
      <c r="I19" s="243" t="s">
        <v>931</v>
      </c>
      <c r="J19" s="325" t="s">
        <v>1611</v>
      </c>
      <c r="K19" s="217">
        <v>10</v>
      </c>
      <c r="L19" s="406">
        <v>10</v>
      </c>
      <c r="M19" s="406">
        <v>3</v>
      </c>
      <c r="N19" s="406">
        <v>6</v>
      </c>
      <c r="O19" s="406">
        <v>10</v>
      </c>
      <c r="P19" s="406">
        <v>2</v>
      </c>
      <c r="Q19" s="247">
        <f t="shared" si="0"/>
        <v>31</v>
      </c>
      <c r="R19" s="406" t="s">
        <v>1597</v>
      </c>
      <c r="S19" s="214" t="s">
        <v>1612</v>
      </c>
      <c r="T19" s="318" t="s">
        <v>32</v>
      </c>
      <c r="U19" s="325" t="s">
        <v>1611</v>
      </c>
    </row>
    <row r="20" spans="1:21" ht="15.75">
      <c r="A20" s="402">
        <v>9</v>
      </c>
      <c r="B20" s="221" t="s">
        <v>24</v>
      </c>
      <c r="C20" s="214" t="s">
        <v>1965</v>
      </c>
      <c r="D20" s="214" t="s">
        <v>147</v>
      </c>
      <c r="E20" s="214" t="s">
        <v>681</v>
      </c>
      <c r="F20" s="217"/>
      <c r="G20" s="216">
        <v>39596</v>
      </c>
      <c r="H20" s="217" t="s">
        <v>28</v>
      </c>
      <c r="I20" s="243" t="s">
        <v>931</v>
      </c>
      <c r="J20" s="214" t="s">
        <v>46</v>
      </c>
      <c r="K20" s="217">
        <v>10</v>
      </c>
      <c r="L20" s="220">
        <v>4</v>
      </c>
      <c r="M20" s="220">
        <f>1+2</f>
        <v>3</v>
      </c>
      <c r="N20" s="220">
        <v>7</v>
      </c>
      <c r="O20" s="220">
        <v>10</v>
      </c>
      <c r="P20" s="220">
        <f>6+1</f>
        <v>7</v>
      </c>
      <c r="Q20" s="247">
        <f t="shared" si="0"/>
        <v>31</v>
      </c>
      <c r="R20" s="247" t="s">
        <v>1597</v>
      </c>
      <c r="S20" s="222" t="s">
        <v>1168</v>
      </c>
      <c r="T20" s="318" t="s">
        <v>32</v>
      </c>
      <c r="U20" s="214" t="s">
        <v>46</v>
      </c>
    </row>
    <row r="21" spans="1:21" ht="15.75">
      <c r="A21" s="402">
        <v>10</v>
      </c>
      <c r="B21" s="221" t="s">
        <v>24</v>
      </c>
      <c r="C21" s="214" t="s">
        <v>1966</v>
      </c>
      <c r="D21" s="214" t="s">
        <v>258</v>
      </c>
      <c r="E21" s="214" t="s">
        <v>90</v>
      </c>
      <c r="F21" s="217"/>
      <c r="G21" s="216">
        <v>39716</v>
      </c>
      <c r="H21" s="217" t="s">
        <v>28</v>
      </c>
      <c r="I21" s="243" t="s">
        <v>931</v>
      </c>
      <c r="J21" s="214" t="s">
        <v>287</v>
      </c>
      <c r="K21" s="217">
        <v>10</v>
      </c>
      <c r="L21" s="220">
        <f>4+6</f>
        <v>10</v>
      </c>
      <c r="M21" s="220">
        <v>1</v>
      </c>
      <c r="N21" s="220">
        <v>3.5</v>
      </c>
      <c r="O21" s="220">
        <v>10</v>
      </c>
      <c r="P21" s="220">
        <v>6</v>
      </c>
      <c r="Q21" s="247">
        <f t="shared" si="0"/>
        <v>30.5</v>
      </c>
      <c r="R21" s="406" t="s">
        <v>1597</v>
      </c>
      <c r="S21" s="214" t="s">
        <v>546</v>
      </c>
      <c r="T21" s="318" t="s">
        <v>32</v>
      </c>
      <c r="U21" s="214" t="s">
        <v>287</v>
      </c>
    </row>
    <row r="22" spans="1:21" ht="15.75">
      <c r="A22" s="402">
        <v>11</v>
      </c>
      <c r="B22" s="221" t="s">
        <v>24</v>
      </c>
      <c r="C22" s="219" t="s">
        <v>1967</v>
      </c>
      <c r="D22" s="219" t="s">
        <v>176</v>
      </c>
      <c r="E22" s="219" t="s">
        <v>265</v>
      </c>
      <c r="F22" s="217"/>
      <c r="G22" s="223">
        <v>39535</v>
      </c>
      <c r="H22" s="217" t="s">
        <v>28</v>
      </c>
      <c r="I22" s="243" t="s">
        <v>931</v>
      </c>
      <c r="J22" s="214" t="s">
        <v>82</v>
      </c>
      <c r="K22" s="217">
        <v>10</v>
      </c>
      <c r="L22" s="220">
        <v>6</v>
      </c>
      <c r="M22" s="220">
        <v>1</v>
      </c>
      <c r="N22" s="220">
        <v>4</v>
      </c>
      <c r="O22" s="220">
        <v>10</v>
      </c>
      <c r="P22" s="220">
        <v>9</v>
      </c>
      <c r="Q22" s="247">
        <f t="shared" si="0"/>
        <v>30</v>
      </c>
      <c r="R22" s="247" t="s">
        <v>1597</v>
      </c>
      <c r="S22" s="219" t="s">
        <v>179</v>
      </c>
      <c r="T22" s="318" t="s">
        <v>32</v>
      </c>
      <c r="U22" s="214" t="s">
        <v>82</v>
      </c>
    </row>
    <row r="23" spans="1:21" ht="15.75">
      <c r="A23" s="402">
        <v>12</v>
      </c>
      <c r="B23" s="221" t="s">
        <v>24</v>
      </c>
      <c r="C23" s="219" t="s">
        <v>1968</v>
      </c>
      <c r="D23" s="219" t="s">
        <v>377</v>
      </c>
      <c r="E23" s="219" t="s">
        <v>105</v>
      </c>
      <c r="F23" s="217"/>
      <c r="G23" s="223">
        <v>39824</v>
      </c>
      <c r="H23" s="217" t="s">
        <v>28</v>
      </c>
      <c r="I23" s="243" t="s">
        <v>931</v>
      </c>
      <c r="J23" s="214" t="s">
        <v>82</v>
      </c>
      <c r="K23" s="217">
        <v>10</v>
      </c>
      <c r="L23" s="247">
        <v>10</v>
      </c>
      <c r="M23" s="247">
        <v>2</v>
      </c>
      <c r="N23" s="247">
        <v>3</v>
      </c>
      <c r="O23" s="247">
        <v>10</v>
      </c>
      <c r="P23" s="247">
        <v>5</v>
      </c>
      <c r="Q23" s="247">
        <f t="shared" si="0"/>
        <v>30</v>
      </c>
      <c r="R23" s="406" t="s">
        <v>1597</v>
      </c>
      <c r="S23" s="219" t="s">
        <v>179</v>
      </c>
      <c r="T23" s="318" t="s">
        <v>32</v>
      </c>
      <c r="U23" s="214" t="s">
        <v>82</v>
      </c>
    </row>
    <row r="24" spans="1:21" ht="15.75">
      <c r="A24" s="402">
        <v>13</v>
      </c>
      <c r="B24" s="221" t="s">
        <v>24</v>
      </c>
      <c r="C24" s="403" t="s">
        <v>520</v>
      </c>
      <c r="D24" s="403" t="s">
        <v>296</v>
      </c>
      <c r="E24" s="403" t="s">
        <v>198</v>
      </c>
      <c r="F24" s="217"/>
      <c r="G24" s="404">
        <v>39738</v>
      </c>
      <c r="H24" s="217" t="s">
        <v>28</v>
      </c>
      <c r="I24" s="243" t="s">
        <v>931</v>
      </c>
      <c r="J24" s="325" t="s">
        <v>1611</v>
      </c>
      <c r="K24" s="217">
        <v>10</v>
      </c>
      <c r="L24" s="247">
        <v>5</v>
      </c>
      <c r="M24" s="247">
        <v>5</v>
      </c>
      <c r="N24" s="247">
        <v>7</v>
      </c>
      <c r="O24" s="247">
        <v>10</v>
      </c>
      <c r="P24" s="247">
        <v>2</v>
      </c>
      <c r="Q24" s="247">
        <f t="shared" si="0"/>
        <v>29</v>
      </c>
      <c r="R24" s="247" t="s">
        <v>1597</v>
      </c>
      <c r="S24" s="214" t="s">
        <v>1612</v>
      </c>
      <c r="T24" s="318" t="s">
        <v>32</v>
      </c>
      <c r="U24" s="325" t="s">
        <v>1611</v>
      </c>
    </row>
    <row r="25" spans="1:21" ht="15.75">
      <c r="A25" s="402">
        <v>14</v>
      </c>
      <c r="B25" s="221" t="s">
        <v>24</v>
      </c>
      <c r="C25" s="328" t="s">
        <v>1969</v>
      </c>
      <c r="D25" s="328" t="s">
        <v>892</v>
      </c>
      <c r="E25" s="328" t="s">
        <v>578</v>
      </c>
      <c r="F25" s="217"/>
      <c r="G25" s="407">
        <v>39507</v>
      </c>
      <c r="H25" s="217" t="s">
        <v>28</v>
      </c>
      <c r="I25" s="243" t="s">
        <v>931</v>
      </c>
      <c r="J25" s="325" t="s">
        <v>1611</v>
      </c>
      <c r="K25" s="217">
        <v>10</v>
      </c>
      <c r="L25" s="220">
        <v>3</v>
      </c>
      <c r="M25" s="220">
        <v>6</v>
      </c>
      <c r="N25" s="220">
        <v>5</v>
      </c>
      <c r="O25" s="220">
        <v>10</v>
      </c>
      <c r="P25" s="220">
        <v>5</v>
      </c>
      <c r="Q25" s="247">
        <f t="shared" si="0"/>
        <v>29</v>
      </c>
      <c r="R25" s="406" t="s">
        <v>1597</v>
      </c>
      <c r="S25" s="214" t="s">
        <v>1612</v>
      </c>
      <c r="T25" s="318" t="s">
        <v>32</v>
      </c>
      <c r="U25" s="325" t="s">
        <v>1611</v>
      </c>
    </row>
    <row r="26" spans="1:21" ht="15.75">
      <c r="A26" s="402">
        <v>15</v>
      </c>
      <c r="B26" s="221" t="s">
        <v>24</v>
      </c>
      <c r="C26" s="219" t="s">
        <v>1970</v>
      </c>
      <c r="D26" s="219" t="s">
        <v>1971</v>
      </c>
      <c r="E26" s="219" t="s">
        <v>105</v>
      </c>
      <c r="F26" s="217"/>
      <c r="G26" s="223">
        <v>39814</v>
      </c>
      <c r="H26" s="217" t="s">
        <v>28</v>
      </c>
      <c r="I26" s="243" t="s">
        <v>931</v>
      </c>
      <c r="J26" s="214" t="s">
        <v>82</v>
      </c>
      <c r="K26" s="217">
        <v>10</v>
      </c>
      <c r="L26" s="247">
        <v>8</v>
      </c>
      <c r="M26" s="247">
        <f>1+6</f>
        <v>7</v>
      </c>
      <c r="N26" s="247">
        <f>5+0.5</f>
        <v>5.5</v>
      </c>
      <c r="O26" s="247">
        <v>2</v>
      </c>
      <c r="P26" s="247">
        <f>5+1</f>
        <v>6</v>
      </c>
      <c r="Q26" s="247">
        <f t="shared" si="0"/>
        <v>28.5</v>
      </c>
      <c r="R26" s="247" t="s">
        <v>1597</v>
      </c>
      <c r="S26" s="219" t="s">
        <v>1615</v>
      </c>
      <c r="T26" s="318" t="s">
        <v>32</v>
      </c>
      <c r="U26" s="214" t="s">
        <v>82</v>
      </c>
    </row>
    <row r="27" spans="1:21" ht="15.75">
      <c r="A27" s="402">
        <v>16</v>
      </c>
      <c r="B27" s="221" t="s">
        <v>24</v>
      </c>
      <c r="C27" s="403" t="s">
        <v>1972</v>
      </c>
      <c r="D27" s="403" t="s">
        <v>137</v>
      </c>
      <c r="E27" s="403" t="s">
        <v>1691</v>
      </c>
      <c r="F27" s="217"/>
      <c r="G27" s="404">
        <v>39619</v>
      </c>
      <c r="H27" s="217" t="s">
        <v>28</v>
      </c>
      <c r="I27" s="243" t="s">
        <v>931</v>
      </c>
      <c r="J27" s="325" t="s">
        <v>1611</v>
      </c>
      <c r="K27" s="217">
        <v>10</v>
      </c>
      <c r="L27" s="220">
        <v>10</v>
      </c>
      <c r="M27" s="220">
        <v>1</v>
      </c>
      <c r="N27" s="220">
        <v>5</v>
      </c>
      <c r="O27" s="220">
        <v>10</v>
      </c>
      <c r="P27" s="220">
        <v>2</v>
      </c>
      <c r="Q27" s="247">
        <f t="shared" si="0"/>
        <v>28</v>
      </c>
      <c r="R27" s="406" t="s">
        <v>1597</v>
      </c>
      <c r="S27" s="214" t="s">
        <v>1612</v>
      </c>
      <c r="T27" s="318" t="s">
        <v>32</v>
      </c>
      <c r="U27" s="325" t="s">
        <v>1611</v>
      </c>
    </row>
    <row r="28" spans="1:21" ht="15.75">
      <c r="A28" s="402">
        <v>17</v>
      </c>
      <c r="B28" s="221" t="s">
        <v>24</v>
      </c>
      <c r="C28" s="403" t="s">
        <v>1973</v>
      </c>
      <c r="D28" s="403" t="s">
        <v>258</v>
      </c>
      <c r="E28" s="403" t="s">
        <v>90</v>
      </c>
      <c r="F28" s="217"/>
      <c r="G28" s="404">
        <v>39581</v>
      </c>
      <c r="H28" s="217" t="s">
        <v>28</v>
      </c>
      <c r="I28" s="243" t="s">
        <v>931</v>
      </c>
      <c r="J28" s="325" t="s">
        <v>1611</v>
      </c>
      <c r="K28" s="217">
        <v>10</v>
      </c>
      <c r="L28" s="247">
        <v>2</v>
      </c>
      <c r="M28" s="247">
        <v>7</v>
      </c>
      <c r="N28" s="247">
        <v>5</v>
      </c>
      <c r="O28" s="247">
        <v>10</v>
      </c>
      <c r="P28" s="247">
        <v>4</v>
      </c>
      <c r="Q28" s="247">
        <f t="shared" si="0"/>
        <v>28</v>
      </c>
      <c r="R28" s="247" t="s">
        <v>1597</v>
      </c>
      <c r="S28" s="214" t="s">
        <v>1612</v>
      </c>
      <c r="T28" s="318" t="s">
        <v>32</v>
      </c>
      <c r="U28" s="325" t="s">
        <v>1611</v>
      </c>
    </row>
    <row r="29" spans="1:21" ht="15.75">
      <c r="A29" s="402">
        <v>18</v>
      </c>
      <c r="B29" s="221" t="s">
        <v>24</v>
      </c>
      <c r="C29" s="219" t="s">
        <v>990</v>
      </c>
      <c r="D29" s="219" t="s">
        <v>1974</v>
      </c>
      <c r="E29" s="219" t="s">
        <v>1785</v>
      </c>
      <c r="F29" s="217"/>
      <c r="G29" s="223">
        <v>39685</v>
      </c>
      <c r="H29" s="217" t="s">
        <v>28</v>
      </c>
      <c r="I29" s="243" t="s">
        <v>931</v>
      </c>
      <c r="J29" s="214" t="s">
        <v>82</v>
      </c>
      <c r="K29" s="217">
        <v>10</v>
      </c>
      <c r="L29" s="220">
        <v>6</v>
      </c>
      <c r="M29" s="220">
        <v>4</v>
      </c>
      <c r="N29" s="220">
        <v>5</v>
      </c>
      <c r="O29" s="220">
        <v>10</v>
      </c>
      <c r="P29" s="220">
        <v>1.5</v>
      </c>
      <c r="Q29" s="247">
        <f t="shared" si="0"/>
        <v>26.5</v>
      </c>
      <c r="R29" s="406" t="s">
        <v>1597</v>
      </c>
      <c r="S29" s="219" t="s">
        <v>179</v>
      </c>
      <c r="T29" s="318" t="s">
        <v>32</v>
      </c>
      <c r="U29" s="214" t="s">
        <v>82</v>
      </c>
    </row>
    <row r="30" spans="1:21" ht="15.75">
      <c r="A30" s="402">
        <v>19</v>
      </c>
      <c r="B30" s="221" t="s">
        <v>24</v>
      </c>
      <c r="C30" s="214" t="s">
        <v>1573</v>
      </c>
      <c r="D30" s="214" t="s">
        <v>1190</v>
      </c>
      <c r="E30" s="214" t="s">
        <v>153</v>
      </c>
      <c r="F30" s="217"/>
      <c r="G30" s="216">
        <v>39595</v>
      </c>
      <c r="H30" s="217" t="s">
        <v>28</v>
      </c>
      <c r="I30" s="243" t="s">
        <v>931</v>
      </c>
      <c r="J30" s="214" t="s">
        <v>46</v>
      </c>
      <c r="K30" s="217">
        <v>10</v>
      </c>
      <c r="L30" s="224">
        <v>9</v>
      </c>
      <c r="M30" s="224">
        <v>1</v>
      </c>
      <c r="N30" s="224">
        <v>4</v>
      </c>
      <c r="O30" s="224">
        <v>10</v>
      </c>
      <c r="P30" s="224">
        <v>2</v>
      </c>
      <c r="Q30" s="247">
        <f t="shared" si="0"/>
        <v>26</v>
      </c>
      <c r="R30" s="247" t="s">
        <v>1597</v>
      </c>
      <c r="S30" s="222" t="s">
        <v>641</v>
      </c>
      <c r="T30" s="318" t="s">
        <v>32</v>
      </c>
      <c r="U30" s="214" t="s">
        <v>46</v>
      </c>
    </row>
    <row r="31" spans="1:21" ht="15.75">
      <c r="A31" s="402">
        <v>20</v>
      </c>
      <c r="B31" s="221" t="s">
        <v>24</v>
      </c>
      <c r="C31" s="219" t="s">
        <v>1975</v>
      </c>
      <c r="D31" s="219" t="s">
        <v>121</v>
      </c>
      <c r="E31" s="219" t="s">
        <v>692</v>
      </c>
      <c r="F31" s="217"/>
      <c r="G31" s="223">
        <v>39466</v>
      </c>
      <c r="H31" s="217" t="s">
        <v>28</v>
      </c>
      <c r="I31" s="243" t="s">
        <v>931</v>
      </c>
      <c r="J31" s="214" t="s">
        <v>82</v>
      </c>
      <c r="K31" s="217">
        <v>10</v>
      </c>
      <c r="L31" s="220">
        <v>5</v>
      </c>
      <c r="M31" s="220">
        <v>0</v>
      </c>
      <c r="N31" s="220">
        <v>9</v>
      </c>
      <c r="O31" s="220">
        <v>8</v>
      </c>
      <c r="P31" s="220">
        <v>1.5</v>
      </c>
      <c r="Q31" s="247">
        <f t="shared" si="0"/>
        <v>23.5</v>
      </c>
      <c r="R31" s="406" t="s">
        <v>1597</v>
      </c>
      <c r="S31" s="219" t="s">
        <v>179</v>
      </c>
      <c r="T31" s="318" t="s">
        <v>32</v>
      </c>
      <c r="U31" s="214" t="s">
        <v>82</v>
      </c>
    </row>
    <row r="32" spans="1:21" ht="15.75">
      <c r="A32" s="402">
        <v>21</v>
      </c>
      <c r="B32" s="221" t="s">
        <v>24</v>
      </c>
      <c r="C32" s="403" t="s">
        <v>1976</v>
      </c>
      <c r="D32" s="403" t="s">
        <v>307</v>
      </c>
      <c r="E32" s="403" t="s">
        <v>607</v>
      </c>
      <c r="F32" s="217"/>
      <c r="G32" s="404">
        <v>39749</v>
      </c>
      <c r="H32" s="217" t="s">
        <v>28</v>
      </c>
      <c r="I32" s="243" t="s">
        <v>931</v>
      </c>
      <c r="J32" s="325" t="s">
        <v>1611</v>
      </c>
      <c r="K32" s="217">
        <v>10</v>
      </c>
      <c r="L32" s="217">
        <v>4</v>
      </c>
      <c r="M32" s="217">
        <v>0</v>
      </c>
      <c r="N32" s="217">
        <v>7</v>
      </c>
      <c r="O32" s="217">
        <v>10</v>
      </c>
      <c r="P32" s="217">
        <v>2</v>
      </c>
      <c r="Q32" s="217">
        <f t="shared" si="0"/>
        <v>23</v>
      </c>
      <c r="R32" s="247" t="s">
        <v>1597</v>
      </c>
      <c r="S32" s="313" t="s">
        <v>1977</v>
      </c>
      <c r="T32" s="318" t="s">
        <v>32</v>
      </c>
      <c r="U32" s="325" t="s">
        <v>1611</v>
      </c>
    </row>
    <row r="33" spans="1:21" ht="15.75">
      <c r="A33" s="402">
        <v>22</v>
      </c>
      <c r="B33" s="221" t="s">
        <v>24</v>
      </c>
      <c r="C33" s="219" t="s">
        <v>1978</v>
      </c>
      <c r="D33" s="219" t="s">
        <v>1979</v>
      </c>
      <c r="E33" s="219" t="s">
        <v>509</v>
      </c>
      <c r="F33" s="405"/>
      <c r="G33" s="223">
        <v>39449</v>
      </c>
      <c r="H33" s="217" t="s">
        <v>28</v>
      </c>
      <c r="I33" s="243" t="s">
        <v>931</v>
      </c>
      <c r="J33" s="214" t="s">
        <v>82</v>
      </c>
      <c r="K33" s="217">
        <v>10</v>
      </c>
      <c r="L33" s="408">
        <v>4</v>
      </c>
      <c r="M33" s="408">
        <v>1</v>
      </c>
      <c r="N33" s="408">
        <v>5</v>
      </c>
      <c r="O33" s="408">
        <v>10</v>
      </c>
      <c r="P33" s="408">
        <v>3</v>
      </c>
      <c r="Q33" s="217">
        <f t="shared" si="0"/>
        <v>23</v>
      </c>
      <c r="R33" s="406" t="s">
        <v>1597</v>
      </c>
      <c r="S33" s="219" t="s">
        <v>1615</v>
      </c>
      <c r="T33" s="318" t="s">
        <v>32</v>
      </c>
      <c r="U33" s="214" t="s">
        <v>82</v>
      </c>
    </row>
    <row r="34" spans="1:21" ht="15.75">
      <c r="A34" s="402">
        <v>23</v>
      </c>
      <c r="B34" s="221" t="s">
        <v>24</v>
      </c>
      <c r="C34" s="313" t="s">
        <v>1980</v>
      </c>
      <c r="D34" s="313" t="s">
        <v>592</v>
      </c>
      <c r="E34" s="313" t="s">
        <v>710</v>
      </c>
      <c r="F34" s="217"/>
      <c r="G34" s="409">
        <v>39604</v>
      </c>
      <c r="H34" s="217" t="s">
        <v>28</v>
      </c>
      <c r="I34" s="243" t="s">
        <v>931</v>
      </c>
      <c r="J34" s="214" t="s">
        <v>78</v>
      </c>
      <c r="K34" s="217">
        <v>10</v>
      </c>
      <c r="L34" s="217">
        <v>6</v>
      </c>
      <c r="M34" s="217">
        <v>0</v>
      </c>
      <c r="N34" s="217">
        <v>5</v>
      </c>
      <c r="O34" s="217">
        <v>10</v>
      </c>
      <c r="P34" s="217">
        <v>0</v>
      </c>
      <c r="Q34" s="217">
        <f t="shared" si="0"/>
        <v>21</v>
      </c>
      <c r="R34" s="247" t="s">
        <v>1597</v>
      </c>
      <c r="S34" s="214" t="s">
        <v>145</v>
      </c>
      <c r="T34" s="318" t="s">
        <v>32</v>
      </c>
      <c r="U34" s="214" t="s">
        <v>78</v>
      </c>
    </row>
    <row r="35" spans="1:21" ht="15.75">
      <c r="A35" s="402">
        <v>24</v>
      </c>
      <c r="B35" s="221" t="s">
        <v>24</v>
      </c>
      <c r="C35" s="403" t="s">
        <v>1981</v>
      </c>
      <c r="D35" s="403" t="s">
        <v>210</v>
      </c>
      <c r="E35" s="403" t="s">
        <v>302</v>
      </c>
      <c r="F35" s="217"/>
      <c r="G35" s="404">
        <v>39519</v>
      </c>
      <c r="H35" s="217" t="s">
        <v>28</v>
      </c>
      <c r="I35" s="243" t="s">
        <v>931</v>
      </c>
      <c r="J35" s="325" t="s">
        <v>1611</v>
      </c>
      <c r="K35" s="217">
        <v>10</v>
      </c>
      <c r="L35" s="217">
        <v>5</v>
      </c>
      <c r="M35" s="217">
        <v>5</v>
      </c>
      <c r="N35" s="217">
        <v>5</v>
      </c>
      <c r="O35" s="217">
        <v>4</v>
      </c>
      <c r="P35" s="217">
        <v>2</v>
      </c>
      <c r="Q35" s="217">
        <f t="shared" si="0"/>
        <v>21</v>
      </c>
      <c r="R35" s="406" t="s">
        <v>1597</v>
      </c>
      <c r="S35" s="214" t="s">
        <v>1612</v>
      </c>
      <c r="T35" s="318" t="s">
        <v>32</v>
      </c>
      <c r="U35" s="325" t="s">
        <v>1611</v>
      </c>
    </row>
    <row r="36" spans="1:21" ht="15.75">
      <c r="A36" s="402">
        <v>25</v>
      </c>
      <c r="B36" s="221" t="s">
        <v>24</v>
      </c>
      <c r="C36" s="214" t="s">
        <v>316</v>
      </c>
      <c r="D36" s="214" t="s">
        <v>210</v>
      </c>
      <c r="E36" s="214" t="s">
        <v>1860</v>
      </c>
      <c r="F36" s="217"/>
      <c r="G36" s="216">
        <v>39725</v>
      </c>
      <c r="H36" s="217" t="s">
        <v>28</v>
      </c>
      <c r="I36" s="243" t="s">
        <v>931</v>
      </c>
      <c r="J36" s="214" t="s">
        <v>46</v>
      </c>
      <c r="K36" s="217">
        <v>10</v>
      </c>
      <c r="L36" s="217">
        <v>5</v>
      </c>
      <c r="M36" s="217">
        <v>1</v>
      </c>
      <c r="N36" s="217">
        <v>6</v>
      </c>
      <c r="O36" s="217">
        <v>8</v>
      </c>
      <c r="P36" s="217">
        <v>1</v>
      </c>
      <c r="Q36" s="217">
        <f t="shared" si="0"/>
        <v>21</v>
      </c>
      <c r="R36" s="247" t="s">
        <v>1597</v>
      </c>
      <c r="S36" s="222" t="s">
        <v>641</v>
      </c>
      <c r="T36" s="318" t="s">
        <v>32</v>
      </c>
      <c r="U36" s="214" t="s">
        <v>46</v>
      </c>
    </row>
    <row r="37" spans="1:21" ht="15.75">
      <c r="A37" s="402">
        <v>26</v>
      </c>
      <c r="B37" s="221" t="s">
        <v>24</v>
      </c>
      <c r="C37" s="219" t="s">
        <v>1982</v>
      </c>
      <c r="D37" s="219" t="s">
        <v>611</v>
      </c>
      <c r="E37" s="219" t="s">
        <v>315</v>
      </c>
      <c r="F37" s="217"/>
      <c r="G37" s="223">
        <v>39799</v>
      </c>
      <c r="H37" s="217" t="s">
        <v>28</v>
      </c>
      <c r="I37" s="243" t="s">
        <v>931</v>
      </c>
      <c r="J37" s="214" t="s">
        <v>82</v>
      </c>
      <c r="K37" s="217">
        <v>10</v>
      </c>
      <c r="L37" s="215">
        <v>3</v>
      </c>
      <c r="M37" s="215">
        <v>2</v>
      </c>
      <c r="N37" s="215">
        <v>4</v>
      </c>
      <c r="O37" s="215">
        <v>10</v>
      </c>
      <c r="P37" s="215">
        <v>1.5</v>
      </c>
      <c r="Q37" s="217">
        <f t="shared" si="0"/>
        <v>20.5</v>
      </c>
      <c r="R37" s="406" t="s">
        <v>1597</v>
      </c>
      <c r="S37" s="219" t="s">
        <v>179</v>
      </c>
      <c r="T37" s="318" t="s">
        <v>32</v>
      </c>
      <c r="U37" s="214" t="s">
        <v>82</v>
      </c>
    </row>
    <row r="38" spans="1:21" ht="15.75">
      <c r="A38" s="402">
        <v>27</v>
      </c>
      <c r="B38" s="221" t="s">
        <v>24</v>
      </c>
      <c r="C38" s="219" t="s">
        <v>1983</v>
      </c>
      <c r="D38" s="219" t="s">
        <v>1314</v>
      </c>
      <c r="E38" s="219" t="s">
        <v>1984</v>
      </c>
      <c r="F38" s="217"/>
      <c r="G38" s="223">
        <v>39623</v>
      </c>
      <c r="H38" s="217" t="s">
        <v>28</v>
      </c>
      <c r="I38" s="243" t="s">
        <v>931</v>
      </c>
      <c r="J38" s="214" t="s">
        <v>82</v>
      </c>
      <c r="K38" s="217">
        <v>10</v>
      </c>
      <c r="L38" s="215">
        <v>10</v>
      </c>
      <c r="M38" s="215">
        <v>1</v>
      </c>
      <c r="N38" s="215">
        <v>3</v>
      </c>
      <c r="O38" s="215">
        <v>0</v>
      </c>
      <c r="P38" s="215">
        <v>6</v>
      </c>
      <c r="Q38" s="217">
        <f t="shared" si="0"/>
        <v>20</v>
      </c>
      <c r="R38" s="247" t="s">
        <v>1597</v>
      </c>
      <c r="S38" s="219" t="s">
        <v>179</v>
      </c>
      <c r="T38" s="318" t="s">
        <v>32</v>
      </c>
      <c r="U38" s="214" t="s">
        <v>82</v>
      </c>
    </row>
    <row r="39" spans="1:21" ht="15.75">
      <c r="A39" s="402">
        <v>28</v>
      </c>
      <c r="B39" s="221" t="s">
        <v>24</v>
      </c>
      <c r="C39" s="403" t="s">
        <v>1985</v>
      </c>
      <c r="D39" s="403" t="s">
        <v>688</v>
      </c>
      <c r="E39" s="403" t="s">
        <v>274</v>
      </c>
      <c r="F39" s="405"/>
      <c r="G39" s="404">
        <v>39401</v>
      </c>
      <c r="H39" s="217" t="s">
        <v>28</v>
      </c>
      <c r="I39" s="243" t="s">
        <v>931</v>
      </c>
      <c r="J39" s="325" t="s">
        <v>1611</v>
      </c>
      <c r="K39" s="217">
        <v>10</v>
      </c>
      <c r="L39" s="408">
        <v>1</v>
      </c>
      <c r="M39" s="408">
        <v>1</v>
      </c>
      <c r="N39" s="408">
        <v>5</v>
      </c>
      <c r="O39" s="408">
        <v>10</v>
      </c>
      <c r="P39" s="408">
        <v>3</v>
      </c>
      <c r="Q39" s="217">
        <f t="shared" si="0"/>
        <v>20</v>
      </c>
      <c r="R39" s="406" t="s">
        <v>1597</v>
      </c>
      <c r="S39" s="214" t="s">
        <v>1612</v>
      </c>
      <c r="T39" s="318" t="s">
        <v>32</v>
      </c>
      <c r="U39" s="325" t="s">
        <v>1611</v>
      </c>
    </row>
    <row r="40" spans="1:21" ht="15.75">
      <c r="A40" s="402">
        <v>29</v>
      </c>
      <c r="B40" s="221" t="s">
        <v>24</v>
      </c>
      <c r="C40" s="403" t="s">
        <v>1986</v>
      </c>
      <c r="D40" s="403" t="s">
        <v>44</v>
      </c>
      <c r="E40" s="403" t="s">
        <v>1987</v>
      </c>
      <c r="F40" s="405"/>
      <c r="G40" s="404">
        <v>39623</v>
      </c>
      <c r="H40" s="217" t="s">
        <v>28</v>
      </c>
      <c r="I40" s="243" t="s">
        <v>931</v>
      </c>
      <c r="J40" s="325" t="s">
        <v>1611</v>
      </c>
      <c r="K40" s="217">
        <v>10</v>
      </c>
      <c r="L40" s="408">
        <v>3</v>
      </c>
      <c r="M40" s="408">
        <v>5</v>
      </c>
      <c r="N40" s="408">
        <v>4</v>
      </c>
      <c r="O40" s="408">
        <v>8</v>
      </c>
      <c r="P40" s="408">
        <v>0</v>
      </c>
      <c r="Q40" s="217">
        <f t="shared" si="0"/>
        <v>20</v>
      </c>
      <c r="R40" s="247" t="s">
        <v>1597</v>
      </c>
      <c r="S40" s="214" t="s">
        <v>1612</v>
      </c>
      <c r="T40" s="318" t="s">
        <v>32</v>
      </c>
      <c r="U40" s="325" t="s">
        <v>1611</v>
      </c>
    </row>
    <row r="41" spans="1:21" ht="15.75">
      <c r="A41" s="402">
        <v>30</v>
      </c>
      <c r="B41" s="221" t="s">
        <v>24</v>
      </c>
      <c r="C41" s="403" t="s">
        <v>1988</v>
      </c>
      <c r="D41" s="403" t="s">
        <v>1694</v>
      </c>
      <c r="E41" s="403" t="s">
        <v>204</v>
      </c>
      <c r="F41" s="405"/>
      <c r="G41" s="404">
        <v>39658</v>
      </c>
      <c r="H41" s="217" t="s">
        <v>28</v>
      </c>
      <c r="I41" s="243" t="s">
        <v>931</v>
      </c>
      <c r="J41" s="325" t="s">
        <v>1611</v>
      </c>
      <c r="K41" s="217">
        <v>10</v>
      </c>
      <c r="L41" s="408">
        <v>5</v>
      </c>
      <c r="M41" s="408">
        <v>5</v>
      </c>
      <c r="N41" s="408">
        <v>5</v>
      </c>
      <c r="O41" s="408">
        <v>5</v>
      </c>
      <c r="P41" s="408">
        <v>0</v>
      </c>
      <c r="Q41" s="217">
        <f t="shared" si="0"/>
        <v>20</v>
      </c>
      <c r="R41" s="406" t="s">
        <v>1597</v>
      </c>
      <c r="S41" s="214" t="s">
        <v>1612</v>
      </c>
      <c r="T41" s="318" t="s">
        <v>32</v>
      </c>
      <c r="U41" s="325" t="s">
        <v>1611</v>
      </c>
    </row>
    <row r="42" spans="1:21" ht="15.75">
      <c r="A42" s="402">
        <v>31</v>
      </c>
      <c r="B42" s="221" t="s">
        <v>24</v>
      </c>
      <c r="C42" s="403" t="s">
        <v>1989</v>
      </c>
      <c r="D42" s="403" t="s">
        <v>137</v>
      </c>
      <c r="E42" s="403" t="s">
        <v>305</v>
      </c>
      <c r="F42" s="217"/>
      <c r="G42" s="404">
        <v>39464</v>
      </c>
      <c r="H42" s="217" t="s">
        <v>28</v>
      </c>
      <c r="I42" s="243" t="s">
        <v>931</v>
      </c>
      <c r="J42" s="325" t="s">
        <v>1611</v>
      </c>
      <c r="K42" s="217">
        <v>10</v>
      </c>
      <c r="L42" s="215">
        <v>6</v>
      </c>
      <c r="M42" s="215">
        <v>2</v>
      </c>
      <c r="N42" s="215">
        <v>5</v>
      </c>
      <c r="O42" s="215">
        <v>5</v>
      </c>
      <c r="P42" s="215">
        <v>2</v>
      </c>
      <c r="Q42" s="217">
        <f t="shared" si="0"/>
        <v>20</v>
      </c>
      <c r="R42" s="247" t="s">
        <v>1597</v>
      </c>
      <c r="S42" s="214" t="s">
        <v>1612</v>
      </c>
      <c r="T42" s="318" t="s">
        <v>32</v>
      </c>
      <c r="U42" s="325" t="s">
        <v>1611</v>
      </c>
    </row>
    <row r="43" spans="1:21" ht="15.75">
      <c r="A43" s="402">
        <v>32</v>
      </c>
      <c r="B43" s="221" t="s">
        <v>24</v>
      </c>
      <c r="C43" s="219" t="s">
        <v>1406</v>
      </c>
      <c r="D43" s="219" t="s">
        <v>210</v>
      </c>
      <c r="E43" s="219" t="s">
        <v>449</v>
      </c>
      <c r="F43" s="217"/>
      <c r="G43" s="223">
        <v>39638</v>
      </c>
      <c r="H43" s="217" t="s">
        <v>28</v>
      </c>
      <c r="I43" s="243" t="s">
        <v>931</v>
      </c>
      <c r="J43" s="214" t="s">
        <v>82</v>
      </c>
      <c r="K43" s="217">
        <v>10</v>
      </c>
      <c r="L43" s="215">
        <v>4</v>
      </c>
      <c r="M43" s="215">
        <v>0</v>
      </c>
      <c r="N43" s="215">
        <v>3</v>
      </c>
      <c r="O43" s="215">
        <v>10</v>
      </c>
      <c r="P43" s="215">
        <v>2.5</v>
      </c>
      <c r="Q43" s="217">
        <f t="shared" si="0"/>
        <v>19.5</v>
      </c>
      <c r="R43" s="406" t="s">
        <v>1597</v>
      </c>
      <c r="S43" s="219" t="s">
        <v>1602</v>
      </c>
      <c r="T43" s="318" t="s">
        <v>32</v>
      </c>
      <c r="U43" s="214" t="s">
        <v>82</v>
      </c>
    </row>
    <row r="44" spans="1:21" ht="15.75">
      <c r="A44" s="402">
        <v>33</v>
      </c>
      <c r="B44" s="221" t="s">
        <v>24</v>
      </c>
      <c r="C44" s="214" t="s">
        <v>1990</v>
      </c>
      <c r="D44" s="214" t="s">
        <v>430</v>
      </c>
      <c r="E44" s="214" t="s">
        <v>304</v>
      </c>
      <c r="F44" s="217"/>
      <c r="G44" s="236">
        <v>39651</v>
      </c>
      <c r="H44" s="217" t="s">
        <v>28</v>
      </c>
      <c r="I44" s="243" t="s">
        <v>931</v>
      </c>
      <c r="J44" s="214" t="s">
        <v>358</v>
      </c>
      <c r="K44" s="217">
        <v>10</v>
      </c>
      <c r="L44" s="217">
        <v>10</v>
      </c>
      <c r="M44" s="217">
        <v>0</v>
      </c>
      <c r="N44" s="217">
        <v>3</v>
      </c>
      <c r="O44" s="217">
        <v>4</v>
      </c>
      <c r="P44" s="217">
        <v>2</v>
      </c>
      <c r="Q44" s="217">
        <f t="shared" si="0"/>
        <v>19</v>
      </c>
      <c r="R44" s="247" t="s">
        <v>1597</v>
      </c>
      <c r="S44" s="214" t="s">
        <v>1991</v>
      </c>
      <c r="T44" s="318" t="s">
        <v>32</v>
      </c>
      <c r="U44" s="214" t="s">
        <v>358</v>
      </c>
    </row>
    <row r="45" spans="1:21" ht="15.75">
      <c r="A45" s="402">
        <v>34</v>
      </c>
      <c r="B45" s="221" t="s">
        <v>24</v>
      </c>
      <c r="C45" s="403" t="s">
        <v>1992</v>
      </c>
      <c r="D45" s="403" t="s">
        <v>176</v>
      </c>
      <c r="E45" s="403" t="s">
        <v>1447</v>
      </c>
      <c r="F45" s="225"/>
      <c r="G45" s="404">
        <v>39662</v>
      </c>
      <c r="H45" s="217" t="s">
        <v>28</v>
      </c>
      <c r="I45" s="243" t="s">
        <v>931</v>
      </c>
      <c r="J45" s="325" t="s">
        <v>1611</v>
      </c>
      <c r="K45" s="217">
        <v>10</v>
      </c>
      <c r="L45" s="217">
        <v>4</v>
      </c>
      <c r="M45" s="217">
        <v>0</v>
      </c>
      <c r="N45" s="217">
        <v>7</v>
      </c>
      <c r="O45" s="217">
        <v>6</v>
      </c>
      <c r="P45" s="217">
        <v>2</v>
      </c>
      <c r="Q45" s="217">
        <f t="shared" si="0"/>
        <v>19</v>
      </c>
      <c r="R45" s="406" t="s">
        <v>1597</v>
      </c>
      <c r="S45" s="214" t="s">
        <v>1612</v>
      </c>
      <c r="T45" s="318" t="s">
        <v>32</v>
      </c>
      <c r="U45" s="325" t="s">
        <v>1611</v>
      </c>
    </row>
    <row r="46" spans="1:21" ht="15.75">
      <c r="A46" s="402">
        <v>35</v>
      </c>
      <c r="B46" s="221" t="s">
        <v>24</v>
      </c>
      <c r="C46" s="403" t="s">
        <v>1290</v>
      </c>
      <c r="D46" s="403" t="s">
        <v>269</v>
      </c>
      <c r="E46" s="403" t="s">
        <v>177</v>
      </c>
      <c r="F46" s="217"/>
      <c r="G46" s="404">
        <v>39648</v>
      </c>
      <c r="H46" s="217" t="s">
        <v>28</v>
      </c>
      <c r="I46" s="243" t="s">
        <v>931</v>
      </c>
      <c r="J46" s="325" t="s">
        <v>1611</v>
      </c>
      <c r="K46" s="217">
        <v>10</v>
      </c>
      <c r="L46" s="215">
        <v>4</v>
      </c>
      <c r="M46" s="215">
        <v>0</v>
      </c>
      <c r="N46" s="215">
        <v>5</v>
      </c>
      <c r="O46" s="215">
        <v>8</v>
      </c>
      <c r="P46" s="215">
        <v>2</v>
      </c>
      <c r="Q46" s="217">
        <f t="shared" si="0"/>
        <v>19</v>
      </c>
      <c r="R46" s="247" t="s">
        <v>1597</v>
      </c>
      <c r="S46" s="214" t="s">
        <v>1612</v>
      </c>
      <c r="T46" s="318" t="s">
        <v>32</v>
      </c>
      <c r="U46" s="325" t="s">
        <v>1611</v>
      </c>
    </row>
    <row r="47" spans="1:21" ht="15.75">
      <c r="A47" s="402">
        <v>36</v>
      </c>
      <c r="B47" s="221" t="s">
        <v>24</v>
      </c>
      <c r="C47" s="214" t="s">
        <v>1993</v>
      </c>
      <c r="D47" s="214" t="s">
        <v>210</v>
      </c>
      <c r="E47" s="214" t="s">
        <v>1479</v>
      </c>
      <c r="F47" s="217"/>
      <c r="G47" s="236">
        <v>39552</v>
      </c>
      <c r="H47" s="217" t="s">
        <v>28</v>
      </c>
      <c r="I47" s="243" t="s">
        <v>931</v>
      </c>
      <c r="J47" s="214" t="s">
        <v>358</v>
      </c>
      <c r="K47" s="217">
        <v>10</v>
      </c>
      <c r="L47" s="215">
        <v>1</v>
      </c>
      <c r="M47" s="215">
        <v>1</v>
      </c>
      <c r="N47" s="215">
        <v>3</v>
      </c>
      <c r="O47" s="215">
        <v>10</v>
      </c>
      <c r="P47" s="215">
        <v>4</v>
      </c>
      <c r="Q47" s="217">
        <f t="shared" si="0"/>
        <v>19</v>
      </c>
      <c r="R47" s="406" t="s">
        <v>1597</v>
      </c>
      <c r="S47" s="214" t="s">
        <v>1991</v>
      </c>
      <c r="T47" s="318" t="s">
        <v>32</v>
      </c>
      <c r="U47" s="214" t="s">
        <v>358</v>
      </c>
    </row>
    <row r="48" spans="1:21" ht="15.75">
      <c r="A48" s="402">
        <v>37</v>
      </c>
      <c r="B48" s="221" t="s">
        <v>24</v>
      </c>
      <c r="C48" s="214" t="s">
        <v>1994</v>
      </c>
      <c r="D48" s="214" t="s">
        <v>303</v>
      </c>
      <c r="E48" s="214" t="s">
        <v>1995</v>
      </c>
      <c r="F48" s="405"/>
      <c r="G48" s="216">
        <v>39699</v>
      </c>
      <c r="H48" s="217" t="s">
        <v>28</v>
      </c>
      <c r="I48" s="243" t="s">
        <v>931</v>
      </c>
      <c r="J48" s="214" t="s">
        <v>46</v>
      </c>
      <c r="K48" s="217">
        <v>10</v>
      </c>
      <c r="L48" s="408">
        <v>3</v>
      </c>
      <c r="M48" s="408">
        <v>2</v>
      </c>
      <c r="N48" s="408">
        <v>0</v>
      </c>
      <c r="O48" s="408">
        <v>10</v>
      </c>
      <c r="P48" s="408">
        <v>4</v>
      </c>
      <c r="Q48" s="217">
        <f t="shared" si="0"/>
        <v>19</v>
      </c>
      <c r="R48" s="247" t="s">
        <v>1597</v>
      </c>
      <c r="S48" s="222" t="s">
        <v>1168</v>
      </c>
      <c r="T48" s="318" t="s">
        <v>32</v>
      </c>
      <c r="U48" s="214" t="s">
        <v>46</v>
      </c>
    </row>
    <row r="49" spans="1:21" ht="15.75">
      <c r="A49" s="402">
        <v>38</v>
      </c>
      <c r="B49" s="221" t="s">
        <v>24</v>
      </c>
      <c r="C49" s="214" t="s">
        <v>1996</v>
      </c>
      <c r="D49" s="219" t="s">
        <v>141</v>
      </c>
      <c r="E49" s="219" t="s">
        <v>265</v>
      </c>
      <c r="F49" s="217"/>
      <c r="G49" s="223">
        <v>39751</v>
      </c>
      <c r="H49" s="217" t="s">
        <v>28</v>
      </c>
      <c r="I49" s="243" t="s">
        <v>931</v>
      </c>
      <c r="J49" s="219" t="s">
        <v>30</v>
      </c>
      <c r="K49" s="217">
        <v>10</v>
      </c>
      <c r="L49" s="217">
        <v>4</v>
      </c>
      <c r="M49" s="217">
        <v>2</v>
      </c>
      <c r="N49" s="217">
        <v>3.5</v>
      </c>
      <c r="O49" s="217">
        <v>6</v>
      </c>
      <c r="P49" s="217">
        <v>3</v>
      </c>
      <c r="Q49" s="217">
        <f t="shared" si="0"/>
        <v>18.5</v>
      </c>
      <c r="R49" s="406" t="s">
        <v>1597</v>
      </c>
      <c r="S49" s="214" t="s">
        <v>1997</v>
      </c>
      <c r="T49" s="318" t="s">
        <v>32</v>
      </c>
      <c r="U49" s="219" t="s">
        <v>30</v>
      </c>
    </row>
    <row r="50" spans="1:21" ht="15.75">
      <c r="A50" s="402">
        <v>39</v>
      </c>
      <c r="B50" s="221" t="s">
        <v>24</v>
      </c>
      <c r="C50" s="214" t="s">
        <v>1998</v>
      </c>
      <c r="D50" s="214" t="s">
        <v>210</v>
      </c>
      <c r="E50" s="214" t="s">
        <v>317</v>
      </c>
      <c r="F50" s="217"/>
      <c r="G50" s="216">
        <v>39817</v>
      </c>
      <c r="H50" s="217" t="s">
        <v>28</v>
      </c>
      <c r="I50" s="243" t="s">
        <v>931</v>
      </c>
      <c r="J50" s="214" t="s">
        <v>46</v>
      </c>
      <c r="K50" s="217">
        <v>10</v>
      </c>
      <c r="L50" s="215">
        <v>0</v>
      </c>
      <c r="M50" s="215">
        <v>1</v>
      </c>
      <c r="N50" s="215">
        <v>5</v>
      </c>
      <c r="O50" s="215">
        <v>10</v>
      </c>
      <c r="P50" s="215">
        <v>2</v>
      </c>
      <c r="Q50" s="217">
        <f t="shared" si="0"/>
        <v>18</v>
      </c>
      <c r="R50" s="247" t="s">
        <v>1597</v>
      </c>
      <c r="S50" s="222" t="s">
        <v>1168</v>
      </c>
      <c r="T50" s="318" t="s">
        <v>32</v>
      </c>
      <c r="U50" s="214" t="s">
        <v>46</v>
      </c>
    </row>
    <row r="51" spans="1:21" ht="15.75">
      <c r="A51" s="402">
        <v>40</v>
      </c>
      <c r="B51" s="221" t="s">
        <v>24</v>
      </c>
      <c r="C51" s="219" t="s">
        <v>1999</v>
      </c>
      <c r="D51" s="219" t="s">
        <v>753</v>
      </c>
      <c r="E51" s="219" t="s">
        <v>483</v>
      </c>
      <c r="F51" s="217"/>
      <c r="G51" s="223">
        <v>39598</v>
      </c>
      <c r="H51" s="217" t="s">
        <v>28</v>
      </c>
      <c r="I51" s="243" t="s">
        <v>931</v>
      </c>
      <c r="J51" s="214" t="s">
        <v>82</v>
      </c>
      <c r="K51" s="217">
        <v>10</v>
      </c>
      <c r="L51" s="410">
        <v>1</v>
      </c>
      <c r="M51" s="410">
        <v>0</v>
      </c>
      <c r="N51" s="410">
        <v>7</v>
      </c>
      <c r="O51" s="410">
        <v>8</v>
      </c>
      <c r="P51" s="410">
        <v>2</v>
      </c>
      <c r="Q51" s="217">
        <f t="shared" si="0"/>
        <v>18</v>
      </c>
      <c r="R51" s="406" t="s">
        <v>1597</v>
      </c>
      <c r="S51" s="219" t="s">
        <v>83</v>
      </c>
      <c r="T51" s="318" t="s">
        <v>32</v>
      </c>
      <c r="U51" s="214" t="s">
        <v>82</v>
      </c>
    </row>
    <row r="52" spans="1:21" ht="15.75">
      <c r="A52" s="402">
        <v>41</v>
      </c>
      <c r="B52" s="221" t="s">
        <v>24</v>
      </c>
      <c r="C52" s="403" t="s">
        <v>389</v>
      </c>
      <c r="D52" s="403" t="s">
        <v>755</v>
      </c>
      <c r="E52" s="403" t="s">
        <v>322</v>
      </c>
      <c r="F52" s="217"/>
      <c r="G52" s="404">
        <v>39623</v>
      </c>
      <c r="H52" s="217" t="s">
        <v>28</v>
      </c>
      <c r="I52" s="243" t="s">
        <v>931</v>
      </c>
      <c r="J52" s="325" t="s">
        <v>1611</v>
      </c>
      <c r="K52" s="217">
        <v>10</v>
      </c>
      <c r="L52" s="215">
        <v>4</v>
      </c>
      <c r="M52" s="215">
        <v>3</v>
      </c>
      <c r="N52" s="215">
        <v>3</v>
      </c>
      <c r="O52" s="215">
        <v>8</v>
      </c>
      <c r="P52" s="215">
        <v>0</v>
      </c>
      <c r="Q52" s="217">
        <f t="shared" si="0"/>
        <v>18</v>
      </c>
      <c r="R52" s="247" t="s">
        <v>1597</v>
      </c>
      <c r="S52" s="313" t="s">
        <v>1977</v>
      </c>
      <c r="T52" s="318" t="s">
        <v>32</v>
      </c>
      <c r="U52" s="325" t="s">
        <v>1611</v>
      </c>
    </row>
    <row r="53" spans="1:21" ht="15.75">
      <c r="A53" s="402">
        <v>42</v>
      </c>
      <c r="B53" s="221" t="s">
        <v>24</v>
      </c>
      <c r="C53" s="232" t="s">
        <v>2000</v>
      </c>
      <c r="D53" s="313" t="s">
        <v>210</v>
      </c>
      <c r="E53" s="313" t="s">
        <v>153</v>
      </c>
      <c r="F53" s="217"/>
      <c r="G53" s="233">
        <v>39789</v>
      </c>
      <c r="H53" s="217" t="s">
        <v>28</v>
      </c>
      <c r="I53" s="243" t="s">
        <v>931</v>
      </c>
      <c r="J53" s="219" t="s">
        <v>30</v>
      </c>
      <c r="K53" s="217">
        <v>10</v>
      </c>
      <c r="L53" s="217">
        <v>0</v>
      </c>
      <c r="M53" s="217">
        <v>0</v>
      </c>
      <c r="N53" s="217">
        <v>5</v>
      </c>
      <c r="O53" s="217">
        <v>10</v>
      </c>
      <c r="P53" s="217">
        <v>2.5</v>
      </c>
      <c r="Q53" s="217">
        <f t="shared" si="0"/>
        <v>17.5</v>
      </c>
      <c r="R53" s="406" t="s">
        <v>1597</v>
      </c>
      <c r="S53" s="214" t="s">
        <v>1997</v>
      </c>
      <c r="T53" s="318" t="s">
        <v>32</v>
      </c>
      <c r="U53" s="219" t="s">
        <v>30</v>
      </c>
    </row>
    <row r="54" spans="1:21" ht="15.75">
      <c r="A54" s="402">
        <v>43</v>
      </c>
      <c r="B54" s="221" t="s">
        <v>24</v>
      </c>
      <c r="C54" s="313" t="s">
        <v>2001</v>
      </c>
      <c r="D54" s="313" t="s">
        <v>184</v>
      </c>
      <c r="E54" s="313" t="s">
        <v>185</v>
      </c>
      <c r="F54" s="217"/>
      <c r="G54" s="409">
        <v>39536</v>
      </c>
      <c r="H54" s="217" t="s">
        <v>28</v>
      </c>
      <c r="I54" s="243" t="s">
        <v>931</v>
      </c>
      <c r="J54" s="214" t="s">
        <v>78</v>
      </c>
      <c r="K54" s="217">
        <v>10</v>
      </c>
      <c r="L54" s="212">
        <v>2</v>
      </c>
      <c r="M54" s="212">
        <v>1</v>
      </c>
      <c r="N54" s="212">
        <v>5</v>
      </c>
      <c r="O54" s="212">
        <v>8</v>
      </c>
      <c r="P54" s="212">
        <v>1.5</v>
      </c>
      <c r="Q54" s="217">
        <f t="shared" si="0"/>
        <v>17.5</v>
      </c>
      <c r="R54" s="247" t="s">
        <v>1597</v>
      </c>
      <c r="S54" s="214" t="s">
        <v>145</v>
      </c>
      <c r="T54" s="318" t="s">
        <v>32</v>
      </c>
      <c r="U54" s="214" t="s">
        <v>78</v>
      </c>
    </row>
    <row r="55" spans="1:21" ht="15.75">
      <c r="A55" s="402">
        <v>44</v>
      </c>
      <c r="B55" s="221" t="s">
        <v>24</v>
      </c>
      <c r="C55" s="219" t="s">
        <v>1497</v>
      </c>
      <c r="D55" s="219" t="s">
        <v>2002</v>
      </c>
      <c r="E55" s="219" t="s">
        <v>248</v>
      </c>
      <c r="F55" s="217"/>
      <c r="G55" s="223">
        <v>39514</v>
      </c>
      <c r="H55" s="217" t="s">
        <v>28</v>
      </c>
      <c r="I55" s="243" t="s">
        <v>931</v>
      </c>
      <c r="J55" s="214" t="s">
        <v>82</v>
      </c>
      <c r="K55" s="217">
        <v>10</v>
      </c>
      <c r="L55" s="215">
        <v>8</v>
      </c>
      <c r="M55" s="215">
        <v>0</v>
      </c>
      <c r="N55" s="215">
        <v>6</v>
      </c>
      <c r="O55" s="215">
        <v>2</v>
      </c>
      <c r="P55" s="215">
        <v>1.5</v>
      </c>
      <c r="Q55" s="217">
        <f t="shared" si="0"/>
        <v>17.5</v>
      </c>
      <c r="R55" s="406" t="s">
        <v>1597</v>
      </c>
      <c r="S55" s="219" t="s">
        <v>179</v>
      </c>
      <c r="T55" s="318" t="s">
        <v>32</v>
      </c>
      <c r="U55" s="214" t="s">
        <v>82</v>
      </c>
    </row>
    <row r="56" spans="1:21" ht="15.75">
      <c r="A56" s="402">
        <v>45</v>
      </c>
      <c r="B56" s="221" t="s">
        <v>24</v>
      </c>
      <c r="C56" s="214" t="s">
        <v>2003</v>
      </c>
      <c r="D56" s="214" t="s">
        <v>176</v>
      </c>
      <c r="E56" s="214" t="s">
        <v>449</v>
      </c>
      <c r="F56" s="229"/>
      <c r="G56" s="216">
        <v>39431</v>
      </c>
      <c r="H56" s="217" t="s">
        <v>28</v>
      </c>
      <c r="I56" s="243" t="s">
        <v>931</v>
      </c>
      <c r="J56" s="214" t="s">
        <v>46</v>
      </c>
      <c r="K56" s="217">
        <v>10</v>
      </c>
      <c r="L56" s="217">
        <v>2</v>
      </c>
      <c r="M56" s="217">
        <v>1</v>
      </c>
      <c r="N56" s="217">
        <v>4</v>
      </c>
      <c r="O56" s="217">
        <v>10</v>
      </c>
      <c r="P56" s="217">
        <v>0</v>
      </c>
      <c r="Q56" s="217">
        <f t="shared" si="0"/>
        <v>17</v>
      </c>
      <c r="R56" s="247" t="s">
        <v>1597</v>
      </c>
      <c r="S56" s="222" t="s">
        <v>48</v>
      </c>
      <c r="T56" s="318" t="s">
        <v>32</v>
      </c>
      <c r="U56" s="214" t="s">
        <v>46</v>
      </c>
    </row>
    <row r="57" spans="1:21" ht="15.75">
      <c r="A57" s="402">
        <v>46</v>
      </c>
      <c r="B57" s="221" t="s">
        <v>24</v>
      </c>
      <c r="C57" s="403" t="s">
        <v>2004</v>
      </c>
      <c r="D57" s="403" t="s">
        <v>1915</v>
      </c>
      <c r="E57" s="403" t="s">
        <v>2005</v>
      </c>
      <c r="F57" s="217"/>
      <c r="G57" s="404">
        <v>39687</v>
      </c>
      <c r="H57" s="217" t="s">
        <v>28</v>
      </c>
      <c r="I57" s="243" t="s">
        <v>931</v>
      </c>
      <c r="J57" s="325" t="s">
        <v>1611</v>
      </c>
      <c r="K57" s="217">
        <v>10</v>
      </c>
      <c r="L57" s="224">
        <v>8</v>
      </c>
      <c r="M57" s="224">
        <v>1</v>
      </c>
      <c r="N57" s="224">
        <v>5</v>
      </c>
      <c r="O57" s="224">
        <v>0</v>
      </c>
      <c r="P57" s="212">
        <v>3</v>
      </c>
      <c r="Q57" s="217">
        <f t="shared" si="0"/>
        <v>17</v>
      </c>
      <c r="R57" s="406" t="s">
        <v>1597</v>
      </c>
      <c r="S57" s="313" t="s">
        <v>1977</v>
      </c>
      <c r="T57" s="318" t="s">
        <v>32</v>
      </c>
      <c r="U57" s="325" t="s">
        <v>1611</v>
      </c>
    </row>
    <row r="58" spans="1:21" ht="15.75">
      <c r="A58" s="402">
        <v>47</v>
      </c>
      <c r="B58" s="221" t="s">
        <v>24</v>
      </c>
      <c r="C58" s="403" t="s">
        <v>2006</v>
      </c>
      <c r="D58" s="403" t="s">
        <v>197</v>
      </c>
      <c r="E58" s="403" t="s">
        <v>304</v>
      </c>
      <c r="F58" s="217"/>
      <c r="G58" s="404">
        <v>39584</v>
      </c>
      <c r="H58" s="217" t="s">
        <v>28</v>
      </c>
      <c r="I58" s="243" t="s">
        <v>931</v>
      </c>
      <c r="J58" s="325" t="s">
        <v>1611</v>
      </c>
      <c r="K58" s="217">
        <v>10</v>
      </c>
      <c r="L58" s="247">
        <v>2</v>
      </c>
      <c r="M58" s="247">
        <v>3</v>
      </c>
      <c r="N58" s="247">
        <v>6</v>
      </c>
      <c r="O58" s="247">
        <v>2</v>
      </c>
      <c r="P58" s="217">
        <v>4</v>
      </c>
      <c r="Q58" s="217">
        <f t="shared" si="0"/>
        <v>17</v>
      </c>
      <c r="R58" s="247" t="s">
        <v>1597</v>
      </c>
      <c r="S58" s="214" t="s">
        <v>2007</v>
      </c>
      <c r="T58" s="318" t="s">
        <v>32</v>
      </c>
      <c r="U58" s="325" t="s">
        <v>1611</v>
      </c>
    </row>
    <row r="59" spans="1:21" ht="15.75">
      <c r="A59" s="402">
        <v>48</v>
      </c>
      <c r="B59" s="221" t="s">
        <v>24</v>
      </c>
      <c r="C59" s="403" t="s">
        <v>2008</v>
      </c>
      <c r="D59" s="403" t="s">
        <v>2009</v>
      </c>
      <c r="E59" s="403" t="s">
        <v>607</v>
      </c>
      <c r="F59" s="217"/>
      <c r="G59" s="404">
        <v>39704</v>
      </c>
      <c r="H59" s="217" t="s">
        <v>28</v>
      </c>
      <c r="I59" s="243" t="s">
        <v>931</v>
      </c>
      <c r="J59" s="325" t="s">
        <v>1611</v>
      </c>
      <c r="K59" s="217">
        <v>10</v>
      </c>
      <c r="L59" s="247">
        <v>5</v>
      </c>
      <c r="M59" s="247">
        <v>1</v>
      </c>
      <c r="N59" s="247">
        <f>5-1</f>
        <v>4</v>
      </c>
      <c r="O59" s="247">
        <v>4</v>
      </c>
      <c r="P59" s="217">
        <v>2</v>
      </c>
      <c r="Q59" s="217">
        <f t="shared" si="0"/>
        <v>16</v>
      </c>
      <c r="R59" s="406" t="s">
        <v>1597</v>
      </c>
      <c r="S59" s="214" t="s">
        <v>1612</v>
      </c>
      <c r="T59" s="318" t="s">
        <v>32</v>
      </c>
      <c r="U59" s="325" t="s">
        <v>1611</v>
      </c>
    </row>
    <row r="60" spans="1:21" ht="15.75">
      <c r="A60" s="402">
        <v>49</v>
      </c>
      <c r="B60" s="221" t="s">
        <v>24</v>
      </c>
      <c r="C60" s="403" t="s">
        <v>37</v>
      </c>
      <c r="D60" s="403" t="s">
        <v>237</v>
      </c>
      <c r="E60" s="403" t="s">
        <v>322</v>
      </c>
      <c r="F60" s="405"/>
      <c r="G60" s="404">
        <v>39595</v>
      </c>
      <c r="H60" s="217" t="s">
        <v>28</v>
      </c>
      <c r="I60" s="243" t="s">
        <v>931</v>
      </c>
      <c r="J60" s="325" t="s">
        <v>1611</v>
      </c>
      <c r="K60" s="217">
        <v>10</v>
      </c>
      <c r="L60" s="406">
        <v>1</v>
      </c>
      <c r="M60" s="406">
        <v>4</v>
      </c>
      <c r="N60" s="406">
        <v>6</v>
      </c>
      <c r="O60" s="406">
        <v>4</v>
      </c>
      <c r="P60" s="408">
        <v>1</v>
      </c>
      <c r="Q60" s="217">
        <f t="shared" si="0"/>
        <v>16</v>
      </c>
      <c r="R60" s="247" t="s">
        <v>1597</v>
      </c>
      <c r="S60" s="214" t="s">
        <v>1612</v>
      </c>
      <c r="T60" s="318" t="s">
        <v>32</v>
      </c>
      <c r="U60" s="325" t="s">
        <v>1611</v>
      </c>
    </row>
    <row r="61" spans="1:21" ht="15.75">
      <c r="A61" s="402">
        <v>50</v>
      </c>
      <c r="B61" s="221" t="s">
        <v>24</v>
      </c>
      <c r="C61" s="214" t="s">
        <v>995</v>
      </c>
      <c r="D61" s="214" t="s">
        <v>779</v>
      </c>
      <c r="E61" s="214" t="s">
        <v>423</v>
      </c>
      <c r="F61" s="405"/>
      <c r="G61" s="216">
        <v>39743</v>
      </c>
      <c r="H61" s="217" t="s">
        <v>28</v>
      </c>
      <c r="I61" s="243" t="s">
        <v>931</v>
      </c>
      <c r="J61" s="214" t="s">
        <v>46</v>
      </c>
      <c r="K61" s="217">
        <v>10</v>
      </c>
      <c r="L61" s="406">
        <v>0</v>
      </c>
      <c r="M61" s="406">
        <v>2</v>
      </c>
      <c r="N61" s="406">
        <v>3</v>
      </c>
      <c r="O61" s="406">
        <v>10</v>
      </c>
      <c r="P61" s="408">
        <v>1</v>
      </c>
      <c r="Q61" s="217">
        <f t="shared" si="0"/>
        <v>16</v>
      </c>
      <c r="R61" s="406" t="s">
        <v>1597</v>
      </c>
      <c r="S61" s="222" t="s">
        <v>48</v>
      </c>
      <c r="T61" s="318" t="s">
        <v>32</v>
      </c>
      <c r="U61" s="214" t="s">
        <v>46</v>
      </c>
    </row>
    <row r="62" spans="1:21" ht="15.75">
      <c r="A62" s="402">
        <v>51</v>
      </c>
      <c r="B62" s="221" t="s">
        <v>24</v>
      </c>
      <c r="C62" s="219" t="s">
        <v>1127</v>
      </c>
      <c r="D62" s="219" t="s">
        <v>620</v>
      </c>
      <c r="E62" s="219" t="s">
        <v>1382</v>
      </c>
      <c r="F62" s="217"/>
      <c r="G62" s="233">
        <v>39666</v>
      </c>
      <c r="H62" s="217" t="s">
        <v>28</v>
      </c>
      <c r="I62" s="243" t="s">
        <v>931</v>
      </c>
      <c r="J62" s="214" t="s">
        <v>82</v>
      </c>
      <c r="K62" s="217">
        <v>10</v>
      </c>
      <c r="L62" s="220">
        <v>0</v>
      </c>
      <c r="M62" s="220">
        <v>1</v>
      </c>
      <c r="N62" s="220">
        <v>7</v>
      </c>
      <c r="O62" s="220">
        <v>8</v>
      </c>
      <c r="P62" s="215">
        <v>0</v>
      </c>
      <c r="Q62" s="217">
        <f t="shared" si="0"/>
        <v>16</v>
      </c>
      <c r="R62" s="247" t="s">
        <v>1597</v>
      </c>
      <c r="S62" s="219" t="s">
        <v>179</v>
      </c>
      <c r="T62" s="318" t="s">
        <v>32</v>
      </c>
      <c r="U62" s="214" t="s">
        <v>82</v>
      </c>
    </row>
    <row r="63" spans="1:21" ht="15.75">
      <c r="A63" s="402">
        <v>52</v>
      </c>
      <c r="B63" s="221" t="s">
        <v>24</v>
      </c>
      <c r="C63" s="219" t="s">
        <v>2010</v>
      </c>
      <c r="D63" s="219" t="s">
        <v>301</v>
      </c>
      <c r="E63" s="219" t="s">
        <v>265</v>
      </c>
      <c r="F63" s="217"/>
      <c r="G63" s="223">
        <v>39587</v>
      </c>
      <c r="H63" s="217" t="s">
        <v>28</v>
      </c>
      <c r="I63" s="243" t="s">
        <v>931</v>
      </c>
      <c r="J63" s="214" t="s">
        <v>82</v>
      </c>
      <c r="K63" s="217">
        <v>10</v>
      </c>
      <c r="L63" s="247">
        <v>4</v>
      </c>
      <c r="M63" s="247">
        <v>0</v>
      </c>
      <c r="N63" s="247">
        <v>1</v>
      </c>
      <c r="O63" s="247">
        <v>8</v>
      </c>
      <c r="P63" s="217">
        <v>3</v>
      </c>
      <c r="Q63" s="217">
        <f t="shared" si="0"/>
        <v>16</v>
      </c>
      <c r="R63" s="406" t="s">
        <v>1597</v>
      </c>
      <c r="S63" s="219" t="s">
        <v>179</v>
      </c>
      <c r="T63" s="318" t="s">
        <v>32</v>
      </c>
      <c r="U63" s="214" t="s">
        <v>82</v>
      </c>
    </row>
    <row r="64" spans="1:21" ht="15.75">
      <c r="A64" s="402">
        <v>53</v>
      </c>
      <c r="B64" s="221" t="s">
        <v>24</v>
      </c>
      <c r="C64" s="403" t="s">
        <v>2011</v>
      </c>
      <c r="D64" s="403" t="s">
        <v>121</v>
      </c>
      <c r="E64" s="403" t="s">
        <v>746</v>
      </c>
      <c r="F64" s="217"/>
      <c r="G64" s="404">
        <v>39553</v>
      </c>
      <c r="H64" s="217" t="s">
        <v>28</v>
      </c>
      <c r="I64" s="243" t="s">
        <v>931</v>
      </c>
      <c r="J64" s="325" t="s">
        <v>1611</v>
      </c>
      <c r="K64" s="217">
        <v>10</v>
      </c>
      <c r="L64" s="247">
        <v>8</v>
      </c>
      <c r="M64" s="247">
        <v>5</v>
      </c>
      <c r="N64" s="247">
        <v>3</v>
      </c>
      <c r="O64" s="247">
        <v>0</v>
      </c>
      <c r="P64" s="217">
        <v>0</v>
      </c>
      <c r="Q64" s="217">
        <f t="shared" si="0"/>
        <v>16</v>
      </c>
      <c r="R64" s="247" t="s">
        <v>1597</v>
      </c>
      <c r="S64" s="313" t="s">
        <v>1977</v>
      </c>
      <c r="T64" s="318" t="s">
        <v>32</v>
      </c>
      <c r="U64" s="325" t="s">
        <v>1611</v>
      </c>
    </row>
    <row r="65" spans="1:21" ht="15.75">
      <c r="A65" s="402">
        <v>54</v>
      </c>
      <c r="B65" s="221" t="s">
        <v>24</v>
      </c>
      <c r="C65" s="403" t="s">
        <v>2012</v>
      </c>
      <c r="D65" s="403" t="s">
        <v>753</v>
      </c>
      <c r="E65" s="403" t="s">
        <v>569</v>
      </c>
      <c r="F65" s="405"/>
      <c r="G65" s="404">
        <v>39723</v>
      </c>
      <c r="H65" s="217" t="s">
        <v>28</v>
      </c>
      <c r="I65" s="243" t="s">
        <v>931</v>
      </c>
      <c r="J65" s="325" t="s">
        <v>1611</v>
      </c>
      <c r="K65" s="217">
        <v>10</v>
      </c>
      <c r="L65" s="406">
        <v>0</v>
      </c>
      <c r="M65" s="406">
        <v>1</v>
      </c>
      <c r="N65" s="406">
        <v>5</v>
      </c>
      <c r="O65" s="406">
        <v>10</v>
      </c>
      <c r="P65" s="408">
        <v>0</v>
      </c>
      <c r="Q65" s="217">
        <f t="shared" si="0"/>
        <v>16</v>
      </c>
      <c r="R65" s="406" t="s">
        <v>1597</v>
      </c>
      <c r="S65" s="313" t="s">
        <v>1977</v>
      </c>
      <c r="T65" s="318" t="s">
        <v>32</v>
      </c>
      <c r="U65" s="325" t="s">
        <v>1611</v>
      </c>
    </row>
    <row r="66" spans="1:21" ht="15.75">
      <c r="A66" s="402">
        <v>55</v>
      </c>
      <c r="B66" s="221" t="s">
        <v>24</v>
      </c>
      <c r="C66" s="403" t="s">
        <v>2013</v>
      </c>
      <c r="D66" s="403" t="s">
        <v>113</v>
      </c>
      <c r="E66" s="403" t="s">
        <v>114</v>
      </c>
      <c r="F66" s="217"/>
      <c r="G66" s="404">
        <v>39658</v>
      </c>
      <c r="H66" s="217" t="s">
        <v>28</v>
      </c>
      <c r="I66" s="243" t="s">
        <v>931</v>
      </c>
      <c r="J66" s="325" t="s">
        <v>1611</v>
      </c>
      <c r="K66" s="217">
        <v>10</v>
      </c>
      <c r="L66" s="247">
        <v>6</v>
      </c>
      <c r="M66" s="247">
        <v>1</v>
      </c>
      <c r="N66" s="247">
        <v>5</v>
      </c>
      <c r="O66" s="247">
        <v>2</v>
      </c>
      <c r="P66" s="217">
        <v>2</v>
      </c>
      <c r="Q66" s="217">
        <f t="shared" si="0"/>
        <v>16</v>
      </c>
      <c r="R66" s="247" t="s">
        <v>1597</v>
      </c>
      <c r="S66" s="214" t="s">
        <v>1612</v>
      </c>
      <c r="T66" s="318" t="s">
        <v>32</v>
      </c>
      <c r="U66" s="325" t="s">
        <v>1611</v>
      </c>
    </row>
    <row r="67" spans="1:21" ht="15.75">
      <c r="A67" s="402">
        <v>56</v>
      </c>
      <c r="B67" s="221" t="s">
        <v>24</v>
      </c>
      <c r="C67" s="403" t="s">
        <v>2014</v>
      </c>
      <c r="D67" s="403" t="s">
        <v>935</v>
      </c>
      <c r="E67" s="403" t="s">
        <v>304</v>
      </c>
      <c r="F67" s="405"/>
      <c r="G67" s="404">
        <v>39595</v>
      </c>
      <c r="H67" s="217" t="s">
        <v>28</v>
      </c>
      <c r="I67" s="243" t="s">
        <v>931</v>
      </c>
      <c r="J67" s="325" t="s">
        <v>1611</v>
      </c>
      <c r="K67" s="217">
        <v>10</v>
      </c>
      <c r="L67" s="406">
        <v>0</v>
      </c>
      <c r="M67" s="406">
        <v>0</v>
      </c>
      <c r="N67" s="406">
        <v>6</v>
      </c>
      <c r="O67" s="406">
        <v>10</v>
      </c>
      <c r="P67" s="408">
        <v>0</v>
      </c>
      <c r="Q67" s="217">
        <f t="shared" si="0"/>
        <v>16</v>
      </c>
      <c r="R67" s="406" t="s">
        <v>1597</v>
      </c>
      <c r="S67" s="214" t="s">
        <v>1612</v>
      </c>
      <c r="T67" s="318" t="s">
        <v>32</v>
      </c>
      <c r="U67" s="325" t="s">
        <v>1611</v>
      </c>
    </row>
    <row r="68" spans="1:21" ht="15.75">
      <c r="A68" s="402">
        <v>57</v>
      </c>
      <c r="B68" s="221" t="s">
        <v>24</v>
      </c>
      <c r="C68" s="219" t="s">
        <v>1926</v>
      </c>
      <c r="D68" s="313" t="s">
        <v>2015</v>
      </c>
      <c r="E68" s="214" t="s">
        <v>2016</v>
      </c>
      <c r="F68" s="405"/>
      <c r="G68" s="223">
        <v>39700</v>
      </c>
      <c r="H68" s="217" t="s">
        <v>28</v>
      </c>
      <c r="I68" s="243" t="s">
        <v>931</v>
      </c>
      <c r="J68" s="214" t="s">
        <v>2017</v>
      </c>
      <c r="K68" s="217">
        <v>10</v>
      </c>
      <c r="L68" s="406">
        <v>1</v>
      </c>
      <c r="M68" s="406">
        <v>1.5</v>
      </c>
      <c r="N68" s="406">
        <v>1</v>
      </c>
      <c r="O68" s="406">
        <v>10</v>
      </c>
      <c r="P68" s="408">
        <v>2</v>
      </c>
      <c r="Q68" s="217">
        <f t="shared" si="0"/>
        <v>15.5</v>
      </c>
      <c r="R68" s="247" t="s">
        <v>1597</v>
      </c>
      <c r="S68" s="214" t="s">
        <v>2018</v>
      </c>
      <c r="T68" s="318" t="s">
        <v>32</v>
      </c>
      <c r="U68" s="214" t="s">
        <v>2017</v>
      </c>
    </row>
    <row r="69" spans="1:21" ht="15.75">
      <c r="A69" s="402">
        <v>58</v>
      </c>
      <c r="B69" s="221" t="s">
        <v>24</v>
      </c>
      <c r="C69" s="214" t="s">
        <v>1259</v>
      </c>
      <c r="D69" s="214" t="s">
        <v>1426</v>
      </c>
      <c r="E69" s="214" t="s">
        <v>710</v>
      </c>
      <c r="F69" s="405"/>
      <c r="G69" s="216">
        <v>39442</v>
      </c>
      <c r="H69" s="217" t="s">
        <v>28</v>
      </c>
      <c r="I69" s="243" t="s">
        <v>931</v>
      </c>
      <c r="J69" s="214" t="s">
        <v>46</v>
      </c>
      <c r="K69" s="217">
        <v>10</v>
      </c>
      <c r="L69" s="247">
        <f>2+4</f>
        <v>6</v>
      </c>
      <c r="M69" s="247">
        <v>2</v>
      </c>
      <c r="N69" s="247">
        <f>2+1</f>
        <v>3</v>
      </c>
      <c r="O69" s="247">
        <v>2</v>
      </c>
      <c r="P69" s="217">
        <v>2</v>
      </c>
      <c r="Q69" s="217">
        <f t="shared" si="0"/>
        <v>15</v>
      </c>
      <c r="R69" s="247" t="s">
        <v>1597</v>
      </c>
      <c r="S69" s="222" t="s">
        <v>48</v>
      </c>
      <c r="T69" s="318" t="s">
        <v>32</v>
      </c>
      <c r="U69" s="214" t="s">
        <v>46</v>
      </c>
    </row>
    <row r="70" spans="1:21" ht="15.75">
      <c r="A70" s="402">
        <v>59</v>
      </c>
      <c r="B70" s="221" t="s">
        <v>24</v>
      </c>
      <c r="C70" s="403" t="s">
        <v>2019</v>
      </c>
      <c r="D70" s="403" t="s">
        <v>561</v>
      </c>
      <c r="E70" s="403" t="s">
        <v>692</v>
      </c>
      <c r="F70" s="217"/>
      <c r="G70" s="404">
        <v>39845</v>
      </c>
      <c r="H70" s="217" t="s">
        <v>28</v>
      </c>
      <c r="I70" s="243" t="s">
        <v>931</v>
      </c>
      <c r="J70" s="325" t="s">
        <v>1611</v>
      </c>
      <c r="K70" s="217">
        <v>10</v>
      </c>
      <c r="L70" s="247">
        <v>5</v>
      </c>
      <c r="M70" s="247">
        <v>0</v>
      </c>
      <c r="N70" s="247">
        <v>3</v>
      </c>
      <c r="O70" s="247">
        <v>5</v>
      </c>
      <c r="P70" s="217">
        <v>2</v>
      </c>
      <c r="Q70" s="217">
        <f t="shared" si="0"/>
        <v>15</v>
      </c>
      <c r="R70" s="247" t="s">
        <v>1597</v>
      </c>
      <c r="S70" s="214" t="s">
        <v>1612</v>
      </c>
      <c r="T70" s="318" t="s">
        <v>32</v>
      </c>
      <c r="U70" s="325" t="s">
        <v>1611</v>
      </c>
    </row>
    <row r="71" spans="1:21" ht="15.75">
      <c r="A71" s="402">
        <v>60</v>
      </c>
      <c r="B71" s="221" t="s">
        <v>24</v>
      </c>
      <c r="C71" s="403" t="s">
        <v>2020</v>
      </c>
      <c r="D71" s="403" t="s">
        <v>1536</v>
      </c>
      <c r="E71" s="403" t="s">
        <v>440</v>
      </c>
      <c r="F71" s="217"/>
      <c r="G71" s="404">
        <v>39613</v>
      </c>
      <c r="H71" s="217" t="s">
        <v>28</v>
      </c>
      <c r="I71" s="243" t="s">
        <v>931</v>
      </c>
      <c r="J71" s="325" t="s">
        <v>1611</v>
      </c>
      <c r="K71" s="217">
        <v>10</v>
      </c>
      <c r="L71" s="247">
        <v>5</v>
      </c>
      <c r="M71" s="247">
        <v>2</v>
      </c>
      <c r="N71" s="247">
        <v>2</v>
      </c>
      <c r="O71" s="247">
        <v>3</v>
      </c>
      <c r="P71" s="217">
        <v>3</v>
      </c>
      <c r="Q71" s="217">
        <f t="shared" si="0"/>
        <v>15</v>
      </c>
      <c r="R71" s="247" t="s">
        <v>1597</v>
      </c>
      <c r="S71" s="214" t="s">
        <v>1612</v>
      </c>
      <c r="T71" s="318" t="s">
        <v>32</v>
      </c>
      <c r="U71" s="325" t="s">
        <v>1611</v>
      </c>
    </row>
    <row r="72" spans="1:21" ht="15.75">
      <c r="A72" s="402">
        <v>61</v>
      </c>
      <c r="B72" s="221" t="s">
        <v>24</v>
      </c>
      <c r="C72" s="403" t="s">
        <v>1471</v>
      </c>
      <c r="D72" s="403" t="s">
        <v>1565</v>
      </c>
      <c r="E72" s="403" t="s">
        <v>315</v>
      </c>
      <c r="F72" s="405"/>
      <c r="G72" s="404">
        <v>39482</v>
      </c>
      <c r="H72" s="217" t="s">
        <v>28</v>
      </c>
      <c r="I72" s="243" t="s">
        <v>931</v>
      </c>
      <c r="J72" s="325" t="s">
        <v>1611</v>
      </c>
      <c r="K72" s="217">
        <v>10</v>
      </c>
      <c r="L72" s="406">
        <v>4</v>
      </c>
      <c r="M72" s="406">
        <v>1</v>
      </c>
      <c r="N72" s="406">
        <v>3</v>
      </c>
      <c r="O72" s="406">
        <v>5</v>
      </c>
      <c r="P72" s="408">
        <v>2</v>
      </c>
      <c r="Q72" s="217">
        <f t="shared" si="0"/>
        <v>15</v>
      </c>
      <c r="R72" s="247" t="s">
        <v>1597</v>
      </c>
      <c r="S72" s="214" t="s">
        <v>1612</v>
      </c>
      <c r="T72" s="318" t="s">
        <v>32</v>
      </c>
      <c r="U72" s="325" t="s">
        <v>1611</v>
      </c>
    </row>
    <row r="73" spans="1:21" ht="15.75">
      <c r="A73" s="402">
        <v>62</v>
      </c>
      <c r="B73" s="221" t="s">
        <v>24</v>
      </c>
      <c r="C73" s="232" t="s">
        <v>2021</v>
      </c>
      <c r="D73" s="232" t="s">
        <v>2022</v>
      </c>
      <c r="E73" s="232" t="s">
        <v>381</v>
      </c>
      <c r="F73" s="217"/>
      <c r="G73" s="411">
        <v>39702</v>
      </c>
      <c r="H73" s="217" t="s">
        <v>28</v>
      </c>
      <c r="I73" s="243" t="s">
        <v>931</v>
      </c>
      <c r="J73" s="219" t="s">
        <v>52</v>
      </c>
      <c r="K73" s="217">
        <v>10</v>
      </c>
      <c r="L73" s="247">
        <v>1</v>
      </c>
      <c r="M73" s="247">
        <v>0</v>
      </c>
      <c r="N73" s="247">
        <v>3</v>
      </c>
      <c r="O73" s="247">
        <v>10</v>
      </c>
      <c r="P73" s="217">
        <v>1</v>
      </c>
      <c r="Q73" s="217">
        <f t="shared" si="0"/>
        <v>15</v>
      </c>
      <c r="R73" s="406" t="s">
        <v>1597</v>
      </c>
      <c r="S73" s="214" t="s">
        <v>53</v>
      </c>
      <c r="T73" s="318" t="s">
        <v>32</v>
      </c>
      <c r="U73" s="219" t="s">
        <v>52</v>
      </c>
    </row>
    <row r="74" spans="1:21" ht="15.75">
      <c r="A74" s="402">
        <v>63</v>
      </c>
      <c r="B74" s="221" t="s">
        <v>24</v>
      </c>
      <c r="C74" s="219" t="s">
        <v>2023</v>
      </c>
      <c r="D74" s="219" t="s">
        <v>514</v>
      </c>
      <c r="E74" s="219" t="s">
        <v>231</v>
      </c>
      <c r="F74" s="405"/>
      <c r="G74" s="223">
        <v>39703</v>
      </c>
      <c r="H74" s="217" t="s">
        <v>28</v>
      </c>
      <c r="I74" s="243" t="s">
        <v>931</v>
      </c>
      <c r="J74" s="214" t="s">
        <v>82</v>
      </c>
      <c r="K74" s="217">
        <v>10</v>
      </c>
      <c r="L74" s="406">
        <v>1</v>
      </c>
      <c r="M74" s="406">
        <v>0</v>
      </c>
      <c r="N74" s="406">
        <v>4</v>
      </c>
      <c r="O74" s="406">
        <v>10</v>
      </c>
      <c r="P74" s="408">
        <v>0</v>
      </c>
      <c r="Q74" s="217">
        <f t="shared" si="0"/>
        <v>15</v>
      </c>
      <c r="R74" s="406" t="s">
        <v>1597</v>
      </c>
      <c r="S74" s="219" t="s">
        <v>179</v>
      </c>
      <c r="T74" s="318" t="s">
        <v>32</v>
      </c>
      <c r="U74" s="214" t="s">
        <v>82</v>
      </c>
    </row>
    <row r="75" spans="1:21" ht="15.75">
      <c r="A75" s="402">
        <v>64</v>
      </c>
      <c r="B75" s="221" t="s">
        <v>24</v>
      </c>
      <c r="C75" s="403" t="s">
        <v>2024</v>
      </c>
      <c r="D75" s="403" t="s">
        <v>2025</v>
      </c>
      <c r="E75" s="403" t="s">
        <v>231</v>
      </c>
      <c r="F75" s="217"/>
      <c r="G75" s="404">
        <v>39673</v>
      </c>
      <c r="H75" s="217" t="s">
        <v>28</v>
      </c>
      <c r="I75" s="243" t="s">
        <v>931</v>
      </c>
      <c r="J75" s="325" t="s">
        <v>1611</v>
      </c>
      <c r="K75" s="217">
        <v>10</v>
      </c>
      <c r="L75" s="220">
        <v>0</v>
      </c>
      <c r="M75" s="220">
        <v>5</v>
      </c>
      <c r="N75" s="220">
        <v>4</v>
      </c>
      <c r="O75" s="220">
        <v>4</v>
      </c>
      <c r="P75" s="215">
        <v>2</v>
      </c>
      <c r="Q75" s="217">
        <f t="shared" si="0"/>
        <v>15</v>
      </c>
      <c r="R75" s="406" t="s">
        <v>1597</v>
      </c>
      <c r="S75" s="214" t="s">
        <v>1612</v>
      </c>
      <c r="T75" s="318" t="s">
        <v>32</v>
      </c>
      <c r="U75" s="325" t="s">
        <v>1611</v>
      </c>
    </row>
    <row r="76" spans="1:21" ht="15.75">
      <c r="A76" s="402">
        <v>65</v>
      </c>
      <c r="B76" s="221" t="s">
        <v>24</v>
      </c>
      <c r="C76" s="328" t="s">
        <v>2026</v>
      </c>
      <c r="D76" s="328" t="s">
        <v>273</v>
      </c>
      <c r="E76" s="328" t="s">
        <v>1477</v>
      </c>
      <c r="F76" s="217"/>
      <c r="G76" s="407">
        <v>39754</v>
      </c>
      <c r="H76" s="217" t="s">
        <v>28</v>
      </c>
      <c r="I76" s="243" t="s">
        <v>931</v>
      </c>
      <c r="J76" s="325" t="s">
        <v>1611</v>
      </c>
      <c r="K76" s="217">
        <v>10</v>
      </c>
      <c r="L76" s="220">
        <v>0</v>
      </c>
      <c r="M76" s="220">
        <v>6</v>
      </c>
      <c r="N76" s="220">
        <v>4</v>
      </c>
      <c r="O76" s="220">
        <v>5</v>
      </c>
      <c r="P76" s="215">
        <v>0</v>
      </c>
      <c r="Q76" s="217">
        <f t="shared" ref="Q76:Q139" si="1">SUM(L76:P76)</f>
        <v>15</v>
      </c>
      <c r="R76" s="406" t="s">
        <v>1597</v>
      </c>
      <c r="S76" s="214" t="s">
        <v>1612</v>
      </c>
      <c r="T76" s="318" t="s">
        <v>32</v>
      </c>
      <c r="U76" s="325" t="s">
        <v>1611</v>
      </c>
    </row>
    <row r="77" spans="1:21" ht="15.75">
      <c r="A77" s="132">
        <v>66</v>
      </c>
      <c r="B77" s="105" t="s">
        <v>24</v>
      </c>
      <c r="C77" s="133" t="s">
        <v>2027</v>
      </c>
      <c r="D77" s="139" t="s">
        <v>919</v>
      </c>
      <c r="E77" s="139" t="s">
        <v>2028</v>
      </c>
      <c r="F77" s="352"/>
      <c r="G77" s="148">
        <v>39546</v>
      </c>
      <c r="H77" s="63" t="s">
        <v>28</v>
      </c>
      <c r="I77" s="171" t="s">
        <v>931</v>
      </c>
      <c r="J77" s="139" t="s">
        <v>502</v>
      </c>
      <c r="K77" s="63">
        <v>10</v>
      </c>
      <c r="L77" s="412">
        <v>1</v>
      </c>
      <c r="M77" s="412">
        <v>0</v>
      </c>
      <c r="N77" s="412">
        <v>3.5</v>
      </c>
      <c r="O77" s="412">
        <v>8</v>
      </c>
      <c r="P77" s="169">
        <v>1.5</v>
      </c>
      <c r="Q77" s="63">
        <f t="shared" si="1"/>
        <v>14</v>
      </c>
      <c r="R77" s="172" t="s">
        <v>1958</v>
      </c>
      <c r="S77" s="139" t="s">
        <v>503</v>
      </c>
      <c r="T77" s="380" t="s">
        <v>32</v>
      </c>
      <c r="U77" s="139" t="s">
        <v>502</v>
      </c>
    </row>
    <row r="78" spans="1:21" ht="15.75">
      <c r="A78" s="132">
        <v>67</v>
      </c>
      <c r="B78" s="105" t="s">
        <v>24</v>
      </c>
      <c r="C78" s="413" t="s">
        <v>2029</v>
      </c>
      <c r="D78" s="413" t="s">
        <v>137</v>
      </c>
      <c r="E78" s="413" t="s">
        <v>302</v>
      </c>
      <c r="F78" s="63"/>
      <c r="G78" s="414">
        <v>39444</v>
      </c>
      <c r="H78" s="63" t="s">
        <v>28</v>
      </c>
      <c r="I78" s="171" t="s">
        <v>931</v>
      </c>
      <c r="J78" s="342" t="s">
        <v>1611</v>
      </c>
      <c r="K78" s="63">
        <v>10</v>
      </c>
      <c r="L78" s="354">
        <v>3</v>
      </c>
      <c r="M78" s="354">
        <v>8</v>
      </c>
      <c r="N78" s="354">
        <v>3</v>
      </c>
      <c r="O78" s="354">
        <v>0</v>
      </c>
      <c r="P78" s="63">
        <v>0</v>
      </c>
      <c r="Q78" s="63">
        <f t="shared" si="1"/>
        <v>14</v>
      </c>
      <c r="R78" s="172" t="s">
        <v>1958</v>
      </c>
      <c r="S78" s="142" t="s">
        <v>1612</v>
      </c>
      <c r="T78" s="380" t="s">
        <v>32</v>
      </c>
      <c r="U78" s="342" t="s">
        <v>1611</v>
      </c>
    </row>
    <row r="79" spans="1:21" ht="15.75">
      <c r="A79" s="132">
        <v>68</v>
      </c>
      <c r="B79" s="105" t="s">
        <v>24</v>
      </c>
      <c r="C79" s="413" t="s">
        <v>2030</v>
      </c>
      <c r="D79" s="413" t="s">
        <v>2031</v>
      </c>
      <c r="E79" s="413" t="s">
        <v>302</v>
      </c>
      <c r="F79" s="352"/>
      <c r="G79" s="414">
        <v>39716</v>
      </c>
      <c r="H79" s="63" t="s">
        <v>28</v>
      </c>
      <c r="I79" s="171" t="s">
        <v>931</v>
      </c>
      <c r="J79" s="342" t="s">
        <v>1611</v>
      </c>
      <c r="K79" s="63">
        <v>10</v>
      </c>
      <c r="L79" s="169">
        <v>6</v>
      </c>
      <c r="M79" s="169">
        <v>2</v>
      </c>
      <c r="N79" s="169">
        <v>4</v>
      </c>
      <c r="O79" s="169">
        <v>0</v>
      </c>
      <c r="P79" s="169">
        <v>2</v>
      </c>
      <c r="Q79" s="63">
        <f t="shared" si="1"/>
        <v>14</v>
      </c>
      <c r="R79" s="172" t="s">
        <v>1958</v>
      </c>
      <c r="S79" s="142" t="s">
        <v>1612</v>
      </c>
      <c r="T79" s="380" t="s">
        <v>32</v>
      </c>
      <c r="U79" s="342" t="s">
        <v>1611</v>
      </c>
    </row>
    <row r="80" spans="1:21" ht="15.75">
      <c r="A80" s="132">
        <v>69</v>
      </c>
      <c r="B80" s="105" t="s">
        <v>24</v>
      </c>
      <c r="C80" s="413" t="s">
        <v>2032</v>
      </c>
      <c r="D80" s="413" t="s">
        <v>2033</v>
      </c>
      <c r="E80" s="413" t="s">
        <v>1700</v>
      </c>
      <c r="F80" s="63"/>
      <c r="G80" s="414">
        <v>39644</v>
      </c>
      <c r="H80" s="63" t="s">
        <v>28</v>
      </c>
      <c r="I80" s="171" t="s">
        <v>931</v>
      </c>
      <c r="J80" s="342" t="s">
        <v>1611</v>
      </c>
      <c r="K80" s="63">
        <v>10</v>
      </c>
      <c r="L80" s="102">
        <v>3</v>
      </c>
      <c r="M80" s="102">
        <v>1</v>
      </c>
      <c r="N80" s="102">
        <v>3</v>
      </c>
      <c r="O80" s="102">
        <v>4</v>
      </c>
      <c r="P80" s="102">
        <v>3</v>
      </c>
      <c r="Q80" s="63">
        <f t="shared" si="1"/>
        <v>14</v>
      </c>
      <c r="R80" s="172" t="s">
        <v>1958</v>
      </c>
      <c r="S80" s="142" t="s">
        <v>2007</v>
      </c>
      <c r="T80" s="380" t="s">
        <v>32</v>
      </c>
      <c r="U80" s="342" t="s">
        <v>1611</v>
      </c>
    </row>
    <row r="81" spans="1:21" ht="15.75">
      <c r="A81" s="132">
        <v>70</v>
      </c>
      <c r="B81" s="105" t="s">
        <v>24</v>
      </c>
      <c r="C81" s="413" t="s">
        <v>2034</v>
      </c>
      <c r="D81" s="413" t="s">
        <v>332</v>
      </c>
      <c r="E81" s="413" t="s">
        <v>670</v>
      </c>
      <c r="F81" s="352"/>
      <c r="G81" s="414">
        <v>39586</v>
      </c>
      <c r="H81" s="63" t="s">
        <v>28</v>
      </c>
      <c r="I81" s="171" t="s">
        <v>931</v>
      </c>
      <c r="J81" s="342" t="s">
        <v>1611</v>
      </c>
      <c r="K81" s="63">
        <v>10</v>
      </c>
      <c r="L81" s="169">
        <v>4</v>
      </c>
      <c r="M81" s="169">
        <v>0</v>
      </c>
      <c r="N81" s="169">
        <v>2</v>
      </c>
      <c r="O81" s="169">
        <v>5</v>
      </c>
      <c r="P81" s="169">
        <v>3</v>
      </c>
      <c r="Q81" s="63">
        <f t="shared" si="1"/>
        <v>14</v>
      </c>
      <c r="R81" s="172" t="s">
        <v>1958</v>
      </c>
      <c r="S81" s="142" t="s">
        <v>1612</v>
      </c>
      <c r="T81" s="380" t="s">
        <v>32</v>
      </c>
      <c r="U81" s="342" t="s">
        <v>1611</v>
      </c>
    </row>
    <row r="82" spans="1:21" ht="15.75">
      <c r="A82" s="132">
        <v>71</v>
      </c>
      <c r="B82" s="105" t="s">
        <v>24</v>
      </c>
      <c r="C82" s="413" t="s">
        <v>429</v>
      </c>
      <c r="D82" s="413" t="s">
        <v>203</v>
      </c>
      <c r="E82" s="413" t="s">
        <v>1318</v>
      </c>
      <c r="F82" s="63"/>
      <c r="G82" s="414">
        <v>39673</v>
      </c>
      <c r="H82" s="63" t="s">
        <v>28</v>
      </c>
      <c r="I82" s="171" t="s">
        <v>931</v>
      </c>
      <c r="J82" s="342" t="s">
        <v>1611</v>
      </c>
      <c r="K82" s="63">
        <v>10</v>
      </c>
      <c r="L82" s="63">
        <v>4</v>
      </c>
      <c r="M82" s="63">
        <v>2</v>
      </c>
      <c r="N82" s="63">
        <v>3</v>
      </c>
      <c r="O82" s="63">
        <v>5</v>
      </c>
      <c r="P82" s="63">
        <v>0</v>
      </c>
      <c r="Q82" s="63">
        <f t="shared" si="1"/>
        <v>14</v>
      </c>
      <c r="R82" s="172" t="s">
        <v>1958</v>
      </c>
      <c r="S82" s="103" t="s">
        <v>1977</v>
      </c>
      <c r="T82" s="380" t="s">
        <v>32</v>
      </c>
      <c r="U82" s="342" t="s">
        <v>1611</v>
      </c>
    </row>
    <row r="83" spans="1:21" ht="15.75">
      <c r="A83" s="132">
        <v>72</v>
      </c>
      <c r="B83" s="105" t="s">
        <v>24</v>
      </c>
      <c r="C83" s="413" t="s">
        <v>2035</v>
      </c>
      <c r="D83" s="413" t="s">
        <v>303</v>
      </c>
      <c r="E83" s="413" t="s">
        <v>1041</v>
      </c>
      <c r="F83" s="63"/>
      <c r="G83" s="414">
        <v>39637</v>
      </c>
      <c r="H83" s="63" t="s">
        <v>28</v>
      </c>
      <c r="I83" s="171" t="s">
        <v>931</v>
      </c>
      <c r="J83" s="342" t="s">
        <v>1611</v>
      </c>
      <c r="K83" s="63">
        <v>10</v>
      </c>
      <c r="L83" s="63">
        <v>8</v>
      </c>
      <c r="M83" s="63">
        <v>0</v>
      </c>
      <c r="N83" s="63">
        <v>5</v>
      </c>
      <c r="O83" s="63">
        <v>0</v>
      </c>
      <c r="P83" s="63">
        <v>1</v>
      </c>
      <c r="Q83" s="63">
        <f t="shared" si="1"/>
        <v>14</v>
      </c>
      <c r="R83" s="172" t="s">
        <v>1958</v>
      </c>
      <c r="S83" s="142" t="s">
        <v>1612</v>
      </c>
      <c r="T83" s="380" t="s">
        <v>32</v>
      </c>
      <c r="U83" s="342" t="s">
        <v>1611</v>
      </c>
    </row>
    <row r="84" spans="1:21" ht="15.75">
      <c r="A84" s="132">
        <v>73</v>
      </c>
      <c r="B84" s="105" t="s">
        <v>24</v>
      </c>
      <c r="C84" s="142" t="s">
        <v>2036</v>
      </c>
      <c r="D84" s="142" t="s">
        <v>2037</v>
      </c>
      <c r="E84" s="142" t="s">
        <v>315</v>
      </c>
      <c r="F84" s="352"/>
      <c r="G84" s="62">
        <v>39801</v>
      </c>
      <c r="H84" s="63" t="s">
        <v>28</v>
      </c>
      <c r="I84" s="171" t="s">
        <v>931</v>
      </c>
      <c r="J84" s="142" t="s">
        <v>46</v>
      </c>
      <c r="K84" s="63">
        <v>10</v>
      </c>
      <c r="L84" s="169">
        <v>0</v>
      </c>
      <c r="M84" s="169">
        <v>0</v>
      </c>
      <c r="N84" s="169">
        <v>3</v>
      </c>
      <c r="O84" s="169">
        <v>10</v>
      </c>
      <c r="P84" s="169">
        <v>0</v>
      </c>
      <c r="Q84" s="63">
        <f t="shared" si="1"/>
        <v>13</v>
      </c>
      <c r="R84" s="172" t="s">
        <v>1958</v>
      </c>
      <c r="S84" s="139" t="s">
        <v>48</v>
      </c>
      <c r="T84" s="380" t="s">
        <v>32</v>
      </c>
      <c r="U84" s="142" t="s">
        <v>46</v>
      </c>
    </row>
    <row r="85" spans="1:21" ht="15.75">
      <c r="A85" s="132">
        <v>74</v>
      </c>
      <c r="B85" s="105" t="s">
        <v>24</v>
      </c>
      <c r="C85" s="413" t="s">
        <v>2038</v>
      </c>
      <c r="D85" s="413" t="s">
        <v>1238</v>
      </c>
      <c r="E85" s="413" t="s">
        <v>2039</v>
      </c>
      <c r="F85" s="352"/>
      <c r="G85" s="414">
        <v>39699</v>
      </c>
      <c r="H85" s="63" t="s">
        <v>28</v>
      </c>
      <c r="I85" s="171" t="s">
        <v>931</v>
      </c>
      <c r="J85" s="342" t="s">
        <v>1611</v>
      </c>
      <c r="K85" s="63">
        <v>10</v>
      </c>
      <c r="L85" s="169">
        <v>0</v>
      </c>
      <c r="M85" s="169">
        <v>3</v>
      </c>
      <c r="N85" s="169">
        <v>6</v>
      </c>
      <c r="O85" s="169">
        <v>2</v>
      </c>
      <c r="P85" s="169">
        <v>2</v>
      </c>
      <c r="Q85" s="63">
        <f t="shared" si="1"/>
        <v>13</v>
      </c>
      <c r="R85" s="172" t="s">
        <v>1958</v>
      </c>
      <c r="S85" s="142" t="s">
        <v>1612</v>
      </c>
      <c r="T85" s="380" t="s">
        <v>32</v>
      </c>
      <c r="U85" s="342" t="s">
        <v>1611</v>
      </c>
    </row>
    <row r="86" spans="1:21" ht="15.75">
      <c r="A86" s="132">
        <v>75</v>
      </c>
      <c r="B86" s="105" t="s">
        <v>24</v>
      </c>
      <c r="C86" s="142" t="s">
        <v>1911</v>
      </c>
      <c r="D86" s="142" t="s">
        <v>1667</v>
      </c>
      <c r="E86" s="142" t="s">
        <v>865</v>
      </c>
      <c r="F86" s="63"/>
      <c r="G86" s="58">
        <v>39584</v>
      </c>
      <c r="H86" s="63" t="s">
        <v>28</v>
      </c>
      <c r="I86" s="171" t="s">
        <v>931</v>
      </c>
      <c r="J86" s="142" t="s">
        <v>68</v>
      </c>
      <c r="K86" s="63">
        <v>10</v>
      </c>
      <c r="L86" s="102">
        <v>3</v>
      </c>
      <c r="M86" s="102">
        <v>0</v>
      </c>
      <c r="N86" s="102">
        <v>3</v>
      </c>
      <c r="O86" s="102">
        <v>5</v>
      </c>
      <c r="P86" s="102">
        <v>2</v>
      </c>
      <c r="Q86" s="63">
        <f t="shared" si="1"/>
        <v>13</v>
      </c>
      <c r="R86" s="172" t="s">
        <v>1958</v>
      </c>
      <c r="S86" s="142" t="s">
        <v>69</v>
      </c>
      <c r="T86" s="380" t="s">
        <v>32</v>
      </c>
      <c r="U86" s="142" t="s">
        <v>68</v>
      </c>
    </row>
    <row r="87" spans="1:21" ht="15.75">
      <c r="A87" s="132">
        <v>76</v>
      </c>
      <c r="B87" s="105" t="s">
        <v>24</v>
      </c>
      <c r="C87" s="142" t="s">
        <v>2040</v>
      </c>
      <c r="D87" s="142" t="s">
        <v>44</v>
      </c>
      <c r="E87" s="142" t="s">
        <v>317</v>
      </c>
      <c r="F87" s="352"/>
      <c r="G87" s="415">
        <v>39829</v>
      </c>
      <c r="H87" s="63" t="s">
        <v>28</v>
      </c>
      <c r="I87" s="171" t="s">
        <v>931</v>
      </c>
      <c r="J87" s="142" t="s">
        <v>215</v>
      </c>
      <c r="K87" s="63">
        <v>10</v>
      </c>
      <c r="L87" s="169">
        <v>8</v>
      </c>
      <c r="M87" s="169">
        <v>0</v>
      </c>
      <c r="N87" s="169">
        <v>3</v>
      </c>
      <c r="O87" s="169">
        <v>0</v>
      </c>
      <c r="P87" s="169">
        <v>2</v>
      </c>
      <c r="Q87" s="63">
        <f t="shared" si="1"/>
        <v>13</v>
      </c>
      <c r="R87" s="172" t="s">
        <v>1958</v>
      </c>
      <c r="S87" s="142" t="s">
        <v>1128</v>
      </c>
      <c r="T87" s="380" t="s">
        <v>32</v>
      </c>
      <c r="U87" s="142" t="s">
        <v>215</v>
      </c>
    </row>
    <row r="88" spans="1:21" ht="15.75">
      <c r="A88" s="132">
        <v>77</v>
      </c>
      <c r="B88" s="105" t="s">
        <v>24</v>
      </c>
      <c r="C88" s="162" t="s">
        <v>2041</v>
      </c>
      <c r="D88" s="162" t="s">
        <v>1138</v>
      </c>
      <c r="E88" s="162" t="s">
        <v>2042</v>
      </c>
      <c r="F88" s="109"/>
      <c r="G88" s="58">
        <v>39759</v>
      </c>
      <c r="H88" s="63" t="s">
        <v>28</v>
      </c>
      <c r="I88" s="171" t="s">
        <v>931</v>
      </c>
      <c r="J88" s="142" t="s">
        <v>82</v>
      </c>
      <c r="K88" s="63">
        <v>10</v>
      </c>
      <c r="L88" s="108">
        <v>0</v>
      </c>
      <c r="M88" s="108">
        <v>1</v>
      </c>
      <c r="N88" s="108">
        <v>6</v>
      </c>
      <c r="O88" s="108">
        <v>2</v>
      </c>
      <c r="P88" s="108">
        <v>4</v>
      </c>
      <c r="Q88" s="63">
        <f t="shared" si="1"/>
        <v>13</v>
      </c>
      <c r="R88" s="172" t="s">
        <v>1958</v>
      </c>
      <c r="S88" s="162" t="s">
        <v>179</v>
      </c>
      <c r="T88" s="380" t="s">
        <v>32</v>
      </c>
      <c r="U88" s="142" t="s">
        <v>82</v>
      </c>
    </row>
    <row r="89" spans="1:21" ht="15.75">
      <c r="A89" s="132">
        <v>78</v>
      </c>
      <c r="B89" s="105" t="s">
        <v>24</v>
      </c>
      <c r="C89" s="413" t="s">
        <v>2043</v>
      </c>
      <c r="D89" s="413" t="s">
        <v>197</v>
      </c>
      <c r="E89" s="413" t="s">
        <v>341</v>
      </c>
      <c r="F89" s="63"/>
      <c r="G89" s="414">
        <v>39532</v>
      </c>
      <c r="H89" s="63" t="s">
        <v>28</v>
      </c>
      <c r="I89" s="171" t="s">
        <v>931</v>
      </c>
      <c r="J89" s="342" t="s">
        <v>1611</v>
      </c>
      <c r="K89" s="63">
        <v>10</v>
      </c>
      <c r="L89" s="63">
        <v>7</v>
      </c>
      <c r="M89" s="63">
        <v>0</v>
      </c>
      <c r="N89" s="63">
        <v>4</v>
      </c>
      <c r="O89" s="63">
        <v>0</v>
      </c>
      <c r="P89" s="63">
        <v>2</v>
      </c>
      <c r="Q89" s="63">
        <f t="shared" si="1"/>
        <v>13</v>
      </c>
      <c r="R89" s="172" t="s">
        <v>1958</v>
      </c>
      <c r="S89" s="142" t="s">
        <v>1612</v>
      </c>
      <c r="T89" s="380" t="s">
        <v>32</v>
      </c>
      <c r="U89" s="342" t="s">
        <v>1611</v>
      </c>
    </row>
    <row r="90" spans="1:21" ht="15.75">
      <c r="A90" s="132">
        <v>79</v>
      </c>
      <c r="B90" s="105" t="s">
        <v>24</v>
      </c>
      <c r="C90" s="139" t="s">
        <v>429</v>
      </c>
      <c r="D90" s="139" t="s">
        <v>296</v>
      </c>
      <c r="E90" s="139" t="s">
        <v>2044</v>
      </c>
      <c r="F90" s="63"/>
      <c r="G90" s="138">
        <v>39830</v>
      </c>
      <c r="H90" s="63" t="s">
        <v>28</v>
      </c>
      <c r="I90" s="171" t="s">
        <v>931</v>
      </c>
      <c r="J90" s="147" t="s">
        <v>282</v>
      </c>
      <c r="K90" s="63">
        <v>10</v>
      </c>
      <c r="L90" s="102">
        <v>5</v>
      </c>
      <c r="M90" s="102">
        <v>0</v>
      </c>
      <c r="N90" s="102">
        <v>3</v>
      </c>
      <c r="O90" s="102">
        <v>4</v>
      </c>
      <c r="P90" s="102">
        <v>0.5</v>
      </c>
      <c r="Q90" s="63">
        <f t="shared" si="1"/>
        <v>12.5</v>
      </c>
      <c r="R90" s="172" t="s">
        <v>1958</v>
      </c>
      <c r="S90" s="106" t="s">
        <v>283</v>
      </c>
      <c r="T90" s="380" t="s">
        <v>32</v>
      </c>
      <c r="U90" s="147" t="s">
        <v>282</v>
      </c>
    </row>
    <row r="91" spans="1:21" ht="15.75">
      <c r="A91" s="132">
        <v>80</v>
      </c>
      <c r="B91" s="105" t="s">
        <v>24</v>
      </c>
      <c r="C91" s="162" t="s">
        <v>2045</v>
      </c>
      <c r="D91" s="162" t="s">
        <v>210</v>
      </c>
      <c r="E91" s="162" t="s">
        <v>1987</v>
      </c>
      <c r="F91" s="352"/>
      <c r="G91" s="58">
        <v>39465</v>
      </c>
      <c r="H91" s="63" t="s">
        <v>28</v>
      </c>
      <c r="I91" s="171" t="s">
        <v>931</v>
      </c>
      <c r="J91" s="142" t="s">
        <v>82</v>
      </c>
      <c r="K91" s="63">
        <v>10</v>
      </c>
      <c r="L91" s="169">
        <v>0</v>
      </c>
      <c r="M91" s="169">
        <v>0</v>
      </c>
      <c r="N91" s="169">
        <v>2.5</v>
      </c>
      <c r="O91" s="169">
        <v>10</v>
      </c>
      <c r="P91" s="169">
        <v>0</v>
      </c>
      <c r="Q91" s="63">
        <f t="shared" si="1"/>
        <v>12.5</v>
      </c>
      <c r="R91" s="172" t="s">
        <v>1958</v>
      </c>
      <c r="S91" s="162" t="s">
        <v>83</v>
      </c>
      <c r="T91" s="380" t="s">
        <v>32</v>
      </c>
      <c r="U91" s="142" t="s">
        <v>82</v>
      </c>
    </row>
    <row r="92" spans="1:21" ht="15.75">
      <c r="A92" s="132">
        <v>81</v>
      </c>
      <c r="B92" s="105" t="s">
        <v>24</v>
      </c>
      <c r="C92" s="106" t="s">
        <v>1573</v>
      </c>
      <c r="D92" s="106" t="s">
        <v>2046</v>
      </c>
      <c r="E92" s="106" t="s">
        <v>2047</v>
      </c>
      <c r="F92" s="63"/>
      <c r="G92" s="128">
        <v>39606</v>
      </c>
      <c r="H92" s="63" t="s">
        <v>28</v>
      </c>
      <c r="I92" s="171" t="s">
        <v>931</v>
      </c>
      <c r="J92" s="162" t="s">
        <v>52</v>
      </c>
      <c r="K92" s="63">
        <v>10</v>
      </c>
      <c r="L92" s="63">
        <v>5</v>
      </c>
      <c r="M92" s="63">
        <v>1</v>
      </c>
      <c r="N92" s="63">
        <v>3.5</v>
      </c>
      <c r="O92" s="63">
        <v>2</v>
      </c>
      <c r="P92" s="63">
        <v>1</v>
      </c>
      <c r="Q92" s="63">
        <f t="shared" si="1"/>
        <v>12.5</v>
      </c>
      <c r="R92" s="172" t="s">
        <v>1958</v>
      </c>
      <c r="S92" s="142" t="s">
        <v>53</v>
      </c>
      <c r="T92" s="380" t="s">
        <v>32</v>
      </c>
      <c r="U92" s="162" t="s">
        <v>52</v>
      </c>
    </row>
    <row r="93" spans="1:21" ht="15.75">
      <c r="A93" s="132">
        <v>82</v>
      </c>
      <c r="B93" s="105" t="s">
        <v>24</v>
      </c>
      <c r="C93" s="413" t="s">
        <v>300</v>
      </c>
      <c r="D93" s="413" t="s">
        <v>1822</v>
      </c>
      <c r="E93" s="413" t="s">
        <v>153</v>
      </c>
      <c r="F93" s="352"/>
      <c r="G93" s="414">
        <v>39859</v>
      </c>
      <c r="H93" s="63" t="s">
        <v>28</v>
      </c>
      <c r="I93" s="171" t="s">
        <v>931</v>
      </c>
      <c r="J93" s="342" t="s">
        <v>1611</v>
      </c>
      <c r="K93" s="63">
        <v>10</v>
      </c>
      <c r="L93" s="169">
        <v>1</v>
      </c>
      <c r="M93" s="169">
        <v>5</v>
      </c>
      <c r="N93" s="169">
        <v>5</v>
      </c>
      <c r="O93" s="169">
        <v>0</v>
      </c>
      <c r="P93" s="169">
        <v>1</v>
      </c>
      <c r="Q93" s="63">
        <f t="shared" si="1"/>
        <v>12</v>
      </c>
      <c r="R93" s="172" t="s">
        <v>1958</v>
      </c>
      <c r="S93" s="142" t="s">
        <v>1612</v>
      </c>
      <c r="T93" s="380" t="s">
        <v>32</v>
      </c>
      <c r="U93" s="342" t="s">
        <v>1611</v>
      </c>
    </row>
    <row r="94" spans="1:21" ht="15.75">
      <c r="A94" s="132">
        <v>83</v>
      </c>
      <c r="B94" s="105" t="s">
        <v>24</v>
      </c>
      <c r="C94" s="162" t="s">
        <v>2048</v>
      </c>
      <c r="D94" s="162" t="s">
        <v>1571</v>
      </c>
      <c r="E94" s="162" t="s">
        <v>746</v>
      </c>
      <c r="F94" s="352"/>
      <c r="G94" s="58">
        <v>39729</v>
      </c>
      <c r="H94" s="63" t="s">
        <v>28</v>
      </c>
      <c r="I94" s="171" t="s">
        <v>931</v>
      </c>
      <c r="J94" s="142" t="s">
        <v>82</v>
      </c>
      <c r="K94" s="63">
        <v>10</v>
      </c>
      <c r="L94" s="169">
        <v>1</v>
      </c>
      <c r="M94" s="169">
        <v>1</v>
      </c>
      <c r="N94" s="169">
        <v>3</v>
      </c>
      <c r="O94" s="169">
        <v>4</v>
      </c>
      <c r="P94" s="169">
        <v>3</v>
      </c>
      <c r="Q94" s="63">
        <f t="shared" si="1"/>
        <v>12</v>
      </c>
      <c r="R94" s="172" t="s">
        <v>1958</v>
      </c>
      <c r="S94" s="162" t="s">
        <v>83</v>
      </c>
      <c r="T94" s="380" t="s">
        <v>32</v>
      </c>
      <c r="U94" s="142" t="s">
        <v>82</v>
      </c>
    </row>
    <row r="95" spans="1:21" ht="15.75">
      <c r="A95" s="132">
        <v>84</v>
      </c>
      <c r="B95" s="105" t="s">
        <v>24</v>
      </c>
      <c r="C95" s="142" t="s">
        <v>2049</v>
      </c>
      <c r="D95" s="162" t="s">
        <v>258</v>
      </c>
      <c r="E95" s="162" t="s">
        <v>385</v>
      </c>
      <c r="F95" s="352"/>
      <c r="G95" s="58">
        <v>39735</v>
      </c>
      <c r="H95" s="63" t="s">
        <v>28</v>
      </c>
      <c r="I95" s="171" t="s">
        <v>931</v>
      </c>
      <c r="J95" s="162" t="s">
        <v>30</v>
      </c>
      <c r="K95" s="63">
        <v>10</v>
      </c>
      <c r="L95" s="169">
        <v>7</v>
      </c>
      <c r="M95" s="169">
        <v>0</v>
      </c>
      <c r="N95" s="169">
        <v>3</v>
      </c>
      <c r="O95" s="169">
        <v>0</v>
      </c>
      <c r="P95" s="169">
        <v>2</v>
      </c>
      <c r="Q95" s="63">
        <f t="shared" si="1"/>
        <v>12</v>
      </c>
      <c r="R95" s="172" t="s">
        <v>1958</v>
      </c>
      <c r="S95" s="142" t="s">
        <v>1997</v>
      </c>
      <c r="T95" s="380" t="s">
        <v>32</v>
      </c>
      <c r="U95" s="162" t="s">
        <v>30</v>
      </c>
    </row>
    <row r="96" spans="1:21" ht="15.75">
      <c r="A96" s="132">
        <v>85</v>
      </c>
      <c r="B96" s="105" t="s">
        <v>24</v>
      </c>
      <c r="C96" s="142" t="s">
        <v>2050</v>
      </c>
      <c r="D96" s="142" t="s">
        <v>258</v>
      </c>
      <c r="E96" s="142" t="s">
        <v>347</v>
      </c>
      <c r="F96" s="352"/>
      <c r="G96" s="62">
        <v>39607</v>
      </c>
      <c r="H96" s="63" t="s">
        <v>28</v>
      </c>
      <c r="I96" s="171" t="s">
        <v>931</v>
      </c>
      <c r="J96" s="142" t="s">
        <v>46</v>
      </c>
      <c r="K96" s="63">
        <v>10</v>
      </c>
      <c r="L96" s="169">
        <v>0</v>
      </c>
      <c r="M96" s="169">
        <v>2</v>
      </c>
      <c r="N96" s="169">
        <v>0</v>
      </c>
      <c r="O96" s="169">
        <v>10</v>
      </c>
      <c r="P96" s="169">
        <v>0</v>
      </c>
      <c r="Q96" s="63">
        <f t="shared" si="1"/>
        <v>12</v>
      </c>
      <c r="R96" s="172" t="s">
        <v>1958</v>
      </c>
      <c r="S96" s="139" t="s">
        <v>48</v>
      </c>
      <c r="T96" s="380" t="s">
        <v>32</v>
      </c>
      <c r="U96" s="142" t="s">
        <v>46</v>
      </c>
    </row>
    <row r="97" spans="1:21" ht="15.75">
      <c r="A97" s="132">
        <v>86</v>
      </c>
      <c r="B97" s="105" t="s">
        <v>24</v>
      </c>
      <c r="C97" s="146" t="s">
        <v>718</v>
      </c>
      <c r="D97" s="146" t="s">
        <v>2051</v>
      </c>
      <c r="E97" s="146" t="s">
        <v>105</v>
      </c>
      <c r="F97" s="161"/>
      <c r="G97" s="416">
        <v>39478</v>
      </c>
      <c r="H97" s="63" t="s">
        <v>28</v>
      </c>
      <c r="I97" s="171" t="s">
        <v>931</v>
      </c>
      <c r="J97" s="342" t="s">
        <v>1611</v>
      </c>
      <c r="K97" s="63">
        <v>10</v>
      </c>
      <c r="L97" s="161">
        <v>1</v>
      </c>
      <c r="M97" s="161">
        <v>2</v>
      </c>
      <c r="N97" s="161">
        <v>5</v>
      </c>
      <c r="O97" s="161">
        <v>4</v>
      </c>
      <c r="P97" s="161">
        <v>0</v>
      </c>
      <c r="Q97" s="63">
        <f t="shared" si="1"/>
        <v>12</v>
      </c>
      <c r="R97" s="172" t="s">
        <v>1958</v>
      </c>
      <c r="S97" s="142" t="s">
        <v>1612</v>
      </c>
      <c r="T97" s="380" t="s">
        <v>32</v>
      </c>
      <c r="U97" s="342" t="s">
        <v>1611</v>
      </c>
    </row>
    <row r="98" spans="1:21" ht="15.75">
      <c r="A98" s="132">
        <v>87</v>
      </c>
      <c r="B98" s="105" t="s">
        <v>24</v>
      </c>
      <c r="C98" s="142" t="s">
        <v>2052</v>
      </c>
      <c r="D98" s="142" t="s">
        <v>346</v>
      </c>
      <c r="E98" s="142" t="s">
        <v>449</v>
      </c>
      <c r="F98" s="63"/>
      <c r="G98" s="113">
        <v>39712</v>
      </c>
      <c r="H98" s="63" t="s">
        <v>28</v>
      </c>
      <c r="I98" s="171" t="s">
        <v>931</v>
      </c>
      <c r="J98" s="142" t="s">
        <v>358</v>
      </c>
      <c r="K98" s="63">
        <v>10</v>
      </c>
      <c r="L98" s="108">
        <v>1</v>
      </c>
      <c r="M98" s="108">
        <v>0</v>
      </c>
      <c r="N98" s="108">
        <v>6</v>
      </c>
      <c r="O98" s="108">
        <v>4</v>
      </c>
      <c r="P98" s="108">
        <v>0.5</v>
      </c>
      <c r="Q98" s="63">
        <f t="shared" si="1"/>
        <v>11.5</v>
      </c>
      <c r="R98" s="172" t="s">
        <v>1958</v>
      </c>
      <c r="S98" s="142" t="s">
        <v>1991</v>
      </c>
      <c r="T98" s="380" t="s">
        <v>32</v>
      </c>
      <c r="U98" s="142" t="s">
        <v>358</v>
      </c>
    </row>
    <row r="99" spans="1:21" ht="15.75">
      <c r="A99" s="132">
        <v>88</v>
      </c>
      <c r="B99" s="105" t="s">
        <v>24</v>
      </c>
      <c r="C99" s="162" t="s">
        <v>2053</v>
      </c>
      <c r="D99" s="162" t="s">
        <v>303</v>
      </c>
      <c r="E99" s="162" t="s">
        <v>153</v>
      </c>
      <c r="F99" s="63"/>
      <c r="G99" s="58">
        <v>39800</v>
      </c>
      <c r="H99" s="63" t="s">
        <v>28</v>
      </c>
      <c r="I99" s="171" t="s">
        <v>931</v>
      </c>
      <c r="J99" s="142" t="s">
        <v>82</v>
      </c>
      <c r="K99" s="63">
        <v>10</v>
      </c>
      <c r="L99" s="102">
        <v>0</v>
      </c>
      <c r="M99" s="102">
        <v>4</v>
      </c>
      <c r="N99" s="102">
        <v>3.5</v>
      </c>
      <c r="O99" s="102">
        <v>4</v>
      </c>
      <c r="P99" s="102">
        <v>0</v>
      </c>
      <c r="Q99" s="63">
        <f t="shared" si="1"/>
        <v>11.5</v>
      </c>
      <c r="R99" s="172" t="s">
        <v>1958</v>
      </c>
      <c r="S99" s="162" t="s">
        <v>83</v>
      </c>
      <c r="T99" s="380" t="s">
        <v>32</v>
      </c>
      <c r="U99" s="142" t="s">
        <v>82</v>
      </c>
    </row>
    <row r="100" spans="1:21" ht="15.75">
      <c r="A100" s="132">
        <v>89</v>
      </c>
      <c r="B100" s="105" t="s">
        <v>24</v>
      </c>
      <c r="C100" s="139" t="s">
        <v>2054</v>
      </c>
      <c r="D100" s="139" t="s">
        <v>616</v>
      </c>
      <c r="E100" s="139" t="s">
        <v>569</v>
      </c>
      <c r="F100" s="352"/>
      <c r="G100" s="138">
        <v>39639</v>
      </c>
      <c r="H100" s="63" t="s">
        <v>28</v>
      </c>
      <c r="I100" s="171" t="s">
        <v>931</v>
      </c>
      <c r="J100" s="139" t="s">
        <v>57</v>
      </c>
      <c r="K100" s="63">
        <v>10</v>
      </c>
      <c r="L100" s="169">
        <v>0</v>
      </c>
      <c r="M100" s="169">
        <v>1</v>
      </c>
      <c r="N100" s="169">
        <v>4</v>
      </c>
      <c r="O100" s="169">
        <v>4</v>
      </c>
      <c r="P100" s="169">
        <v>2.5</v>
      </c>
      <c r="Q100" s="63">
        <f t="shared" si="1"/>
        <v>11.5</v>
      </c>
      <c r="R100" s="172" t="s">
        <v>1958</v>
      </c>
      <c r="S100" s="139" t="s">
        <v>950</v>
      </c>
      <c r="T100" s="380" t="s">
        <v>32</v>
      </c>
      <c r="U100" s="139" t="s">
        <v>57</v>
      </c>
    </row>
    <row r="101" spans="1:21" ht="15.75">
      <c r="A101" s="132">
        <v>90</v>
      </c>
      <c r="B101" s="105" t="s">
        <v>24</v>
      </c>
      <c r="C101" s="162" t="s">
        <v>2055</v>
      </c>
      <c r="D101" s="162" t="s">
        <v>351</v>
      </c>
      <c r="E101" s="162" t="s">
        <v>1382</v>
      </c>
      <c r="F101" s="352"/>
      <c r="G101" s="58">
        <v>39631</v>
      </c>
      <c r="H101" s="63" t="s">
        <v>28</v>
      </c>
      <c r="I101" s="171" t="s">
        <v>931</v>
      </c>
      <c r="J101" s="142" t="s">
        <v>82</v>
      </c>
      <c r="K101" s="63">
        <v>10</v>
      </c>
      <c r="L101" s="63">
        <v>0</v>
      </c>
      <c r="M101" s="63">
        <v>1</v>
      </c>
      <c r="N101" s="63">
        <v>3</v>
      </c>
      <c r="O101" s="63">
        <v>5</v>
      </c>
      <c r="P101" s="63">
        <v>2.5</v>
      </c>
      <c r="Q101" s="63">
        <f t="shared" si="1"/>
        <v>11.5</v>
      </c>
      <c r="R101" s="172" t="s">
        <v>1958</v>
      </c>
      <c r="S101" s="162" t="s">
        <v>83</v>
      </c>
      <c r="T101" s="380" t="s">
        <v>32</v>
      </c>
      <c r="U101" s="142" t="s">
        <v>82</v>
      </c>
    </row>
    <row r="102" spans="1:21" ht="15.75">
      <c r="A102" s="132">
        <v>91</v>
      </c>
      <c r="B102" s="105" t="s">
        <v>24</v>
      </c>
      <c r="C102" s="142" t="s">
        <v>2056</v>
      </c>
      <c r="D102" s="162" t="s">
        <v>44</v>
      </c>
      <c r="E102" s="162" t="s">
        <v>201</v>
      </c>
      <c r="F102" s="63"/>
      <c r="G102" s="58">
        <v>39735</v>
      </c>
      <c r="H102" s="63" t="s">
        <v>28</v>
      </c>
      <c r="I102" s="171" t="s">
        <v>931</v>
      </c>
      <c r="J102" s="162" t="s">
        <v>30</v>
      </c>
      <c r="K102" s="63">
        <v>10</v>
      </c>
      <c r="L102" s="63">
        <v>5</v>
      </c>
      <c r="M102" s="63">
        <v>0</v>
      </c>
      <c r="N102" s="63">
        <v>4</v>
      </c>
      <c r="O102" s="63">
        <v>0</v>
      </c>
      <c r="P102" s="63">
        <v>2</v>
      </c>
      <c r="Q102" s="63">
        <f t="shared" si="1"/>
        <v>11</v>
      </c>
      <c r="R102" s="172" t="s">
        <v>1958</v>
      </c>
      <c r="S102" s="142" t="s">
        <v>1997</v>
      </c>
      <c r="T102" s="380" t="s">
        <v>32</v>
      </c>
      <c r="U102" s="162" t="s">
        <v>30</v>
      </c>
    </row>
    <row r="103" spans="1:21" ht="15.75">
      <c r="A103" s="132">
        <v>92</v>
      </c>
      <c r="B103" s="105" t="s">
        <v>24</v>
      </c>
      <c r="C103" s="413" t="s">
        <v>2057</v>
      </c>
      <c r="D103" s="413" t="s">
        <v>2058</v>
      </c>
      <c r="E103" s="413" t="s">
        <v>158</v>
      </c>
      <c r="F103" s="63"/>
      <c r="G103" s="414">
        <v>39702</v>
      </c>
      <c r="H103" s="63" t="s">
        <v>28</v>
      </c>
      <c r="I103" s="171" t="s">
        <v>931</v>
      </c>
      <c r="J103" s="342" t="s">
        <v>1611</v>
      </c>
      <c r="K103" s="63">
        <v>10</v>
      </c>
      <c r="L103" s="63">
        <v>0</v>
      </c>
      <c r="M103" s="63">
        <v>1</v>
      </c>
      <c r="N103" s="63">
        <v>5</v>
      </c>
      <c r="O103" s="63">
        <v>2</v>
      </c>
      <c r="P103" s="63">
        <v>3</v>
      </c>
      <c r="Q103" s="63">
        <f t="shared" si="1"/>
        <v>11</v>
      </c>
      <c r="R103" s="172" t="s">
        <v>1958</v>
      </c>
      <c r="S103" s="142" t="s">
        <v>1612</v>
      </c>
      <c r="T103" s="380" t="s">
        <v>32</v>
      </c>
      <c r="U103" s="342" t="s">
        <v>1611</v>
      </c>
    </row>
    <row r="104" spans="1:21" ht="15.75">
      <c r="A104" s="132">
        <v>93</v>
      </c>
      <c r="B104" s="105" t="s">
        <v>24</v>
      </c>
      <c r="C104" s="142" t="s">
        <v>2059</v>
      </c>
      <c r="D104" s="142" t="s">
        <v>632</v>
      </c>
      <c r="E104" s="166" t="s">
        <v>238</v>
      </c>
      <c r="F104" s="352"/>
      <c r="G104" s="122">
        <v>39413</v>
      </c>
      <c r="H104" s="63" t="s">
        <v>28</v>
      </c>
      <c r="I104" s="171" t="s">
        <v>931</v>
      </c>
      <c r="J104" s="142" t="s">
        <v>2060</v>
      </c>
      <c r="K104" s="63">
        <v>10</v>
      </c>
      <c r="L104" s="169">
        <v>0</v>
      </c>
      <c r="M104" s="169">
        <v>0</v>
      </c>
      <c r="N104" s="169">
        <v>3</v>
      </c>
      <c r="O104" s="169">
        <v>8</v>
      </c>
      <c r="P104" s="169">
        <v>0</v>
      </c>
      <c r="Q104" s="63">
        <f t="shared" si="1"/>
        <v>11</v>
      </c>
      <c r="R104" s="172" t="s">
        <v>1958</v>
      </c>
      <c r="S104" s="143" t="s">
        <v>933</v>
      </c>
      <c r="T104" s="380" t="s">
        <v>32</v>
      </c>
      <c r="U104" s="142" t="s">
        <v>2060</v>
      </c>
    </row>
    <row r="105" spans="1:21" ht="15.75">
      <c r="A105" s="132">
        <v>94</v>
      </c>
      <c r="B105" s="105" t="s">
        <v>24</v>
      </c>
      <c r="C105" s="106" t="s">
        <v>2061</v>
      </c>
      <c r="D105" s="103" t="s">
        <v>755</v>
      </c>
      <c r="E105" s="103" t="s">
        <v>515</v>
      </c>
      <c r="F105" s="352"/>
      <c r="G105" s="107">
        <v>39746</v>
      </c>
      <c r="H105" s="63" t="s">
        <v>28</v>
      </c>
      <c r="I105" s="171" t="s">
        <v>931</v>
      </c>
      <c r="J105" s="162" t="s">
        <v>30</v>
      </c>
      <c r="K105" s="63">
        <v>10</v>
      </c>
      <c r="L105" s="169">
        <v>1</v>
      </c>
      <c r="M105" s="169">
        <v>3</v>
      </c>
      <c r="N105" s="169">
        <v>2</v>
      </c>
      <c r="O105" s="169">
        <v>5</v>
      </c>
      <c r="P105" s="169">
        <v>0</v>
      </c>
      <c r="Q105" s="63">
        <f t="shared" si="1"/>
        <v>11</v>
      </c>
      <c r="R105" s="172" t="s">
        <v>1958</v>
      </c>
      <c r="S105" s="142" t="s">
        <v>1997</v>
      </c>
      <c r="T105" s="380" t="s">
        <v>32</v>
      </c>
      <c r="U105" s="162" t="s">
        <v>30</v>
      </c>
    </row>
    <row r="106" spans="1:21" ht="15.75">
      <c r="A106" s="132">
        <v>95</v>
      </c>
      <c r="B106" s="105" t="s">
        <v>24</v>
      </c>
      <c r="C106" s="142" t="s">
        <v>2062</v>
      </c>
      <c r="D106" s="142" t="s">
        <v>2063</v>
      </c>
      <c r="E106" s="142" t="s">
        <v>710</v>
      </c>
      <c r="F106" s="63"/>
      <c r="G106" s="58">
        <v>39663</v>
      </c>
      <c r="H106" s="63" t="s">
        <v>28</v>
      </c>
      <c r="I106" s="171" t="s">
        <v>931</v>
      </c>
      <c r="J106" s="142" t="s">
        <v>2060</v>
      </c>
      <c r="K106" s="63">
        <v>10</v>
      </c>
      <c r="L106" s="63">
        <v>3</v>
      </c>
      <c r="M106" s="63">
        <v>1</v>
      </c>
      <c r="N106" s="63">
        <v>5</v>
      </c>
      <c r="O106" s="63">
        <v>2</v>
      </c>
      <c r="P106" s="63">
        <v>0</v>
      </c>
      <c r="Q106" s="63">
        <f t="shared" si="1"/>
        <v>11</v>
      </c>
      <c r="R106" s="172" t="s">
        <v>1958</v>
      </c>
      <c r="S106" s="143" t="s">
        <v>933</v>
      </c>
      <c r="T106" s="380" t="s">
        <v>32</v>
      </c>
      <c r="U106" s="142" t="s">
        <v>2060</v>
      </c>
    </row>
    <row r="107" spans="1:21" ht="15.75">
      <c r="A107" s="132">
        <v>96</v>
      </c>
      <c r="B107" s="105" t="s">
        <v>24</v>
      </c>
      <c r="C107" s="142" t="s">
        <v>913</v>
      </c>
      <c r="D107" s="142" t="s">
        <v>44</v>
      </c>
      <c r="E107" s="142" t="s">
        <v>305</v>
      </c>
      <c r="F107" s="352"/>
      <c r="G107" s="62">
        <v>39578</v>
      </c>
      <c r="H107" s="63" t="s">
        <v>28</v>
      </c>
      <c r="I107" s="171" t="s">
        <v>931</v>
      </c>
      <c r="J107" s="121" t="s">
        <v>46</v>
      </c>
      <c r="K107" s="63">
        <v>10</v>
      </c>
      <c r="L107" s="169">
        <v>1</v>
      </c>
      <c r="M107" s="169">
        <v>1</v>
      </c>
      <c r="N107" s="169">
        <v>5</v>
      </c>
      <c r="O107" s="169">
        <v>2</v>
      </c>
      <c r="P107" s="169">
        <v>2</v>
      </c>
      <c r="Q107" s="63">
        <f t="shared" si="1"/>
        <v>11</v>
      </c>
      <c r="R107" s="172" t="s">
        <v>1958</v>
      </c>
      <c r="S107" s="139" t="s">
        <v>48</v>
      </c>
      <c r="T107" s="380" t="s">
        <v>32</v>
      </c>
      <c r="U107" s="121" t="s">
        <v>46</v>
      </c>
    </row>
    <row r="108" spans="1:21" ht="15.75">
      <c r="A108" s="132">
        <v>97</v>
      </c>
      <c r="B108" s="105" t="s">
        <v>24</v>
      </c>
      <c r="C108" s="413" t="s">
        <v>2064</v>
      </c>
      <c r="D108" s="413" t="s">
        <v>648</v>
      </c>
      <c r="E108" s="413" t="s">
        <v>848</v>
      </c>
      <c r="F108" s="352"/>
      <c r="G108" s="414">
        <v>39505</v>
      </c>
      <c r="H108" s="63" t="s">
        <v>28</v>
      </c>
      <c r="I108" s="171" t="s">
        <v>931</v>
      </c>
      <c r="J108" s="342" t="s">
        <v>1611</v>
      </c>
      <c r="K108" s="63">
        <v>10</v>
      </c>
      <c r="L108" s="169">
        <v>1</v>
      </c>
      <c r="M108" s="169">
        <v>1</v>
      </c>
      <c r="N108" s="169">
        <v>5</v>
      </c>
      <c r="O108" s="169">
        <v>2</v>
      </c>
      <c r="P108" s="169">
        <v>1.5</v>
      </c>
      <c r="Q108" s="63">
        <f t="shared" si="1"/>
        <v>10.5</v>
      </c>
      <c r="R108" s="172" t="s">
        <v>1958</v>
      </c>
      <c r="S108" s="142" t="s">
        <v>1612</v>
      </c>
      <c r="T108" s="380" t="s">
        <v>32</v>
      </c>
      <c r="U108" s="342" t="s">
        <v>1611</v>
      </c>
    </row>
    <row r="109" spans="1:21" ht="15.75">
      <c r="A109" s="132">
        <v>98</v>
      </c>
      <c r="B109" s="105" t="s">
        <v>24</v>
      </c>
      <c r="C109" s="142" t="s">
        <v>2065</v>
      </c>
      <c r="D109" s="142" t="s">
        <v>396</v>
      </c>
      <c r="E109" s="142" t="s">
        <v>105</v>
      </c>
      <c r="F109" s="63"/>
      <c r="G109" s="62">
        <v>39734</v>
      </c>
      <c r="H109" s="63" t="s">
        <v>28</v>
      </c>
      <c r="I109" s="171" t="s">
        <v>931</v>
      </c>
      <c r="J109" s="142" t="s">
        <v>364</v>
      </c>
      <c r="K109" s="63">
        <v>10</v>
      </c>
      <c r="L109" s="102">
        <v>0</v>
      </c>
      <c r="M109" s="102">
        <v>1</v>
      </c>
      <c r="N109" s="102">
        <v>3</v>
      </c>
      <c r="O109" s="102">
        <v>5</v>
      </c>
      <c r="P109" s="102">
        <v>1.5</v>
      </c>
      <c r="Q109" s="63">
        <f t="shared" si="1"/>
        <v>10.5</v>
      </c>
      <c r="R109" s="172" t="s">
        <v>1958</v>
      </c>
      <c r="S109" s="142" t="s">
        <v>2066</v>
      </c>
      <c r="T109" s="380" t="s">
        <v>32</v>
      </c>
      <c r="U109" s="142" t="s">
        <v>364</v>
      </c>
    </row>
    <row r="110" spans="1:21" ht="15.75">
      <c r="A110" s="132">
        <v>99</v>
      </c>
      <c r="B110" s="105" t="s">
        <v>24</v>
      </c>
      <c r="C110" s="142" t="s">
        <v>2067</v>
      </c>
      <c r="D110" s="142" t="s">
        <v>346</v>
      </c>
      <c r="E110" s="142" t="s">
        <v>559</v>
      </c>
      <c r="F110" s="161"/>
      <c r="G110" s="62">
        <v>39442</v>
      </c>
      <c r="H110" s="63" t="s">
        <v>28</v>
      </c>
      <c r="I110" s="171" t="s">
        <v>931</v>
      </c>
      <c r="J110" s="142" t="s">
        <v>1353</v>
      </c>
      <c r="K110" s="63">
        <v>10</v>
      </c>
      <c r="L110" s="161">
        <v>2</v>
      </c>
      <c r="M110" s="161">
        <v>1</v>
      </c>
      <c r="N110" s="161">
        <v>0</v>
      </c>
      <c r="O110" s="161">
        <v>5</v>
      </c>
      <c r="P110" s="161">
        <v>2.5</v>
      </c>
      <c r="Q110" s="63">
        <f t="shared" si="1"/>
        <v>10.5</v>
      </c>
      <c r="R110" s="172" t="s">
        <v>1958</v>
      </c>
      <c r="S110" s="142" t="s">
        <v>1354</v>
      </c>
      <c r="T110" s="380" t="s">
        <v>32</v>
      </c>
      <c r="U110" s="142" t="s">
        <v>1353</v>
      </c>
    </row>
    <row r="111" spans="1:21" ht="15.75">
      <c r="A111" s="132">
        <v>100</v>
      </c>
      <c r="B111" s="105" t="s">
        <v>24</v>
      </c>
      <c r="C111" s="162" t="s">
        <v>1483</v>
      </c>
      <c r="D111" s="162" t="s">
        <v>194</v>
      </c>
      <c r="E111" s="162" t="s">
        <v>692</v>
      </c>
      <c r="F111" s="63"/>
      <c r="G111" s="107">
        <v>39560</v>
      </c>
      <c r="H111" s="63" t="s">
        <v>28</v>
      </c>
      <c r="I111" s="171" t="s">
        <v>931</v>
      </c>
      <c r="J111" s="142" t="s">
        <v>82</v>
      </c>
      <c r="K111" s="63">
        <v>10</v>
      </c>
      <c r="L111" s="102">
        <v>0</v>
      </c>
      <c r="M111" s="102">
        <v>1</v>
      </c>
      <c r="N111" s="102">
        <v>3</v>
      </c>
      <c r="O111" s="102">
        <v>5</v>
      </c>
      <c r="P111" s="102">
        <v>1.5</v>
      </c>
      <c r="Q111" s="63">
        <f t="shared" si="1"/>
        <v>10.5</v>
      </c>
      <c r="R111" s="172" t="s">
        <v>1958</v>
      </c>
      <c r="S111" s="162" t="s">
        <v>179</v>
      </c>
      <c r="T111" s="380" t="s">
        <v>32</v>
      </c>
      <c r="U111" s="142" t="s">
        <v>82</v>
      </c>
    </row>
    <row r="112" spans="1:21" ht="15.75">
      <c r="A112" s="132">
        <v>101</v>
      </c>
      <c r="B112" s="105" t="s">
        <v>24</v>
      </c>
      <c r="C112" s="142" t="s">
        <v>2068</v>
      </c>
      <c r="D112" s="142" t="s">
        <v>620</v>
      </c>
      <c r="E112" s="142" t="s">
        <v>2069</v>
      </c>
      <c r="F112" s="352"/>
      <c r="G112" s="107">
        <v>39736</v>
      </c>
      <c r="H112" s="63" t="s">
        <v>28</v>
      </c>
      <c r="I112" s="171" t="s">
        <v>931</v>
      </c>
      <c r="J112" s="142" t="s">
        <v>707</v>
      </c>
      <c r="K112" s="63">
        <v>10</v>
      </c>
      <c r="L112" s="169">
        <v>0</v>
      </c>
      <c r="M112" s="169">
        <v>0</v>
      </c>
      <c r="N112" s="169">
        <v>0</v>
      </c>
      <c r="O112" s="169">
        <v>10</v>
      </c>
      <c r="P112" s="169">
        <v>0</v>
      </c>
      <c r="Q112" s="63">
        <f t="shared" si="1"/>
        <v>10</v>
      </c>
      <c r="R112" s="172" t="s">
        <v>1958</v>
      </c>
      <c r="S112" s="106" t="s">
        <v>1371</v>
      </c>
      <c r="T112" s="380" t="s">
        <v>32</v>
      </c>
      <c r="U112" s="142" t="s">
        <v>707</v>
      </c>
    </row>
    <row r="113" spans="1:21" ht="15.75">
      <c r="A113" s="132">
        <v>102</v>
      </c>
      <c r="B113" s="105" t="s">
        <v>24</v>
      </c>
      <c r="C113" s="413" t="s">
        <v>2070</v>
      </c>
      <c r="D113" s="413" t="s">
        <v>273</v>
      </c>
      <c r="E113" s="413" t="s">
        <v>214</v>
      </c>
      <c r="F113" s="63"/>
      <c r="G113" s="414">
        <v>39759</v>
      </c>
      <c r="H113" s="63" t="s">
        <v>28</v>
      </c>
      <c r="I113" s="171" t="s">
        <v>931</v>
      </c>
      <c r="J113" s="342" t="s">
        <v>1611</v>
      </c>
      <c r="K113" s="63">
        <v>10</v>
      </c>
      <c r="L113" s="102">
        <v>4</v>
      </c>
      <c r="M113" s="102">
        <v>0</v>
      </c>
      <c r="N113" s="102">
        <v>3</v>
      </c>
      <c r="O113" s="102">
        <v>0</v>
      </c>
      <c r="P113" s="102">
        <v>3</v>
      </c>
      <c r="Q113" s="63">
        <f t="shared" si="1"/>
        <v>10</v>
      </c>
      <c r="R113" s="172" t="s">
        <v>1958</v>
      </c>
      <c r="S113" s="142" t="s">
        <v>1612</v>
      </c>
      <c r="T113" s="380" t="s">
        <v>32</v>
      </c>
      <c r="U113" s="342" t="s">
        <v>1611</v>
      </c>
    </row>
    <row r="114" spans="1:21" ht="15.75">
      <c r="A114" s="132">
        <v>103</v>
      </c>
      <c r="B114" s="105" t="s">
        <v>24</v>
      </c>
      <c r="C114" s="413" t="s">
        <v>2071</v>
      </c>
      <c r="D114" s="413" t="s">
        <v>139</v>
      </c>
      <c r="E114" s="413" t="s">
        <v>352</v>
      </c>
      <c r="F114" s="352"/>
      <c r="G114" s="414">
        <v>39401</v>
      </c>
      <c r="H114" s="63" t="s">
        <v>28</v>
      </c>
      <c r="I114" s="171" t="s">
        <v>931</v>
      </c>
      <c r="J114" s="342" t="s">
        <v>1611</v>
      </c>
      <c r="K114" s="63">
        <v>10</v>
      </c>
      <c r="L114" s="169">
        <v>4</v>
      </c>
      <c r="M114" s="169">
        <v>0</v>
      </c>
      <c r="N114" s="169">
        <v>3</v>
      </c>
      <c r="O114" s="169">
        <v>3</v>
      </c>
      <c r="P114" s="169">
        <v>0</v>
      </c>
      <c r="Q114" s="63">
        <f t="shared" si="1"/>
        <v>10</v>
      </c>
      <c r="R114" s="172" t="s">
        <v>1958</v>
      </c>
      <c r="S114" s="103" t="s">
        <v>42</v>
      </c>
      <c r="T114" s="380" t="s">
        <v>32</v>
      </c>
      <c r="U114" s="342" t="s">
        <v>1611</v>
      </c>
    </row>
    <row r="115" spans="1:21" ht="15.75">
      <c r="A115" s="132">
        <v>104</v>
      </c>
      <c r="B115" s="105" t="s">
        <v>24</v>
      </c>
      <c r="C115" s="413" t="s">
        <v>2072</v>
      </c>
      <c r="D115" s="413" t="s">
        <v>76</v>
      </c>
      <c r="E115" s="413" t="s">
        <v>2073</v>
      </c>
      <c r="F115" s="352"/>
      <c r="G115" s="414">
        <v>39562</v>
      </c>
      <c r="H115" s="63" t="s">
        <v>28</v>
      </c>
      <c r="I115" s="171" t="s">
        <v>931</v>
      </c>
      <c r="J115" s="342" t="s">
        <v>1611</v>
      </c>
      <c r="K115" s="63">
        <v>10</v>
      </c>
      <c r="L115" s="169">
        <v>1</v>
      </c>
      <c r="M115" s="169">
        <v>4</v>
      </c>
      <c r="N115" s="169">
        <v>3</v>
      </c>
      <c r="O115" s="169">
        <v>2</v>
      </c>
      <c r="P115" s="169">
        <v>0</v>
      </c>
      <c r="Q115" s="63">
        <f t="shared" si="1"/>
        <v>10</v>
      </c>
      <c r="R115" s="172" t="s">
        <v>1958</v>
      </c>
      <c r="S115" s="142" t="s">
        <v>1612</v>
      </c>
      <c r="T115" s="380" t="s">
        <v>32</v>
      </c>
      <c r="U115" s="342" t="s">
        <v>1611</v>
      </c>
    </row>
    <row r="116" spans="1:21" ht="15.75">
      <c r="A116" s="132">
        <v>105</v>
      </c>
      <c r="B116" s="105" t="s">
        <v>24</v>
      </c>
      <c r="C116" s="413" t="s">
        <v>718</v>
      </c>
      <c r="D116" s="413" t="s">
        <v>524</v>
      </c>
      <c r="E116" s="413" t="s">
        <v>45</v>
      </c>
      <c r="F116" s="63"/>
      <c r="G116" s="414">
        <v>39440</v>
      </c>
      <c r="H116" s="63" t="s">
        <v>28</v>
      </c>
      <c r="I116" s="171" t="s">
        <v>931</v>
      </c>
      <c r="J116" s="342" t="s">
        <v>1611</v>
      </c>
      <c r="K116" s="63">
        <v>10</v>
      </c>
      <c r="L116" s="108">
        <v>3</v>
      </c>
      <c r="M116" s="108">
        <v>1</v>
      </c>
      <c r="N116" s="108">
        <v>4</v>
      </c>
      <c r="O116" s="108">
        <v>0</v>
      </c>
      <c r="P116" s="108">
        <v>2</v>
      </c>
      <c r="Q116" s="63">
        <f t="shared" si="1"/>
        <v>10</v>
      </c>
      <c r="R116" s="172" t="s">
        <v>1958</v>
      </c>
      <c r="S116" s="103" t="s">
        <v>1977</v>
      </c>
      <c r="T116" s="380" t="s">
        <v>32</v>
      </c>
      <c r="U116" s="342" t="s">
        <v>1611</v>
      </c>
    </row>
    <row r="117" spans="1:21" ht="15.75">
      <c r="A117" s="132">
        <v>106</v>
      </c>
      <c r="B117" s="105" t="s">
        <v>24</v>
      </c>
      <c r="C117" s="142" t="s">
        <v>2074</v>
      </c>
      <c r="D117" s="162" t="s">
        <v>715</v>
      </c>
      <c r="E117" s="110" t="s">
        <v>27</v>
      </c>
      <c r="F117" s="63"/>
      <c r="G117" s="122">
        <v>39684</v>
      </c>
      <c r="H117" s="63" t="s">
        <v>28</v>
      </c>
      <c r="I117" s="171" t="s">
        <v>931</v>
      </c>
      <c r="J117" s="162" t="s">
        <v>30</v>
      </c>
      <c r="K117" s="63">
        <v>10</v>
      </c>
      <c r="L117" s="102">
        <v>1</v>
      </c>
      <c r="M117" s="102">
        <v>1</v>
      </c>
      <c r="N117" s="102">
        <v>3</v>
      </c>
      <c r="O117" s="102">
        <v>4</v>
      </c>
      <c r="P117" s="102">
        <v>1</v>
      </c>
      <c r="Q117" s="63">
        <f t="shared" si="1"/>
        <v>10</v>
      </c>
      <c r="R117" s="172" t="s">
        <v>1958</v>
      </c>
      <c r="S117" s="142" t="s">
        <v>1997</v>
      </c>
      <c r="T117" s="380" t="s">
        <v>32</v>
      </c>
      <c r="U117" s="162" t="s">
        <v>30</v>
      </c>
    </row>
    <row r="118" spans="1:21" ht="15.75">
      <c r="A118" s="132">
        <v>107</v>
      </c>
      <c r="B118" s="105" t="s">
        <v>24</v>
      </c>
      <c r="C118" s="413" t="s">
        <v>794</v>
      </c>
      <c r="D118" s="413" t="s">
        <v>301</v>
      </c>
      <c r="E118" s="413" t="s">
        <v>449</v>
      </c>
      <c r="F118" s="352"/>
      <c r="G118" s="414">
        <v>39575</v>
      </c>
      <c r="H118" s="63" t="s">
        <v>28</v>
      </c>
      <c r="I118" s="171" t="s">
        <v>931</v>
      </c>
      <c r="J118" s="342" t="s">
        <v>1611</v>
      </c>
      <c r="K118" s="63">
        <v>10</v>
      </c>
      <c r="L118" s="169">
        <v>1</v>
      </c>
      <c r="M118" s="169">
        <v>0</v>
      </c>
      <c r="N118" s="169">
        <v>2</v>
      </c>
      <c r="O118" s="169">
        <v>4</v>
      </c>
      <c r="P118" s="169">
        <v>3</v>
      </c>
      <c r="Q118" s="63">
        <f t="shared" si="1"/>
        <v>10</v>
      </c>
      <c r="R118" s="172" t="s">
        <v>1958</v>
      </c>
      <c r="S118" s="103" t="s">
        <v>1977</v>
      </c>
      <c r="T118" s="380" t="s">
        <v>32</v>
      </c>
      <c r="U118" s="342" t="s">
        <v>1611</v>
      </c>
    </row>
    <row r="119" spans="1:21" ht="15.75">
      <c r="A119" s="132">
        <v>108</v>
      </c>
      <c r="B119" s="105" t="s">
        <v>24</v>
      </c>
      <c r="C119" s="142" t="s">
        <v>2075</v>
      </c>
      <c r="D119" s="142" t="s">
        <v>321</v>
      </c>
      <c r="E119" s="142" t="s">
        <v>304</v>
      </c>
      <c r="F119" s="63"/>
      <c r="G119" s="58">
        <v>39591</v>
      </c>
      <c r="H119" s="63" t="s">
        <v>28</v>
      </c>
      <c r="I119" s="171" t="s">
        <v>931</v>
      </c>
      <c r="J119" s="142" t="s">
        <v>2060</v>
      </c>
      <c r="K119" s="63">
        <v>10</v>
      </c>
      <c r="L119" s="63">
        <v>0</v>
      </c>
      <c r="M119" s="63">
        <v>0</v>
      </c>
      <c r="N119" s="63">
        <v>5</v>
      </c>
      <c r="O119" s="63">
        <v>4</v>
      </c>
      <c r="P119" s="63">
        <v>1</v>
      </c>
      <c r="Q119" s="63">
        <f t="shared" si="1"/>
        <v>10</v>
      </c>
      <c r="R119" s="172" t="s">
        <v>1958</v>
      </c>
      <c r="S119" s="143" t="s">
        <v>933</v>
      </c>
      <c r="T119" s="380" t="s">
        <v>32</v>
      </c>
      <c r="U119" s="142" t="s">
        <v>2060</v>
      </c>
    </row>
    <row r="120" spans="1:21" ht="15.75">
      <c r="A120" s="132">
        <v>109</v>
      </c>
      <c r="B120" s="105" t="s">
        <v>24</v>
      </c>
      <c r="C120" s="413" t="s">
        <v>2076</v>
      </c>
      <c r="D120" s="413" t="s">
        <v>197</v>
      </c>
      <c r="E120" s="413" t="s">
        <v>304</v>
      </c>
      <c r="F120" s="352"/>
      <c r="G120" s="414">
        <v>39588</v>
      </c>
      <c r="H120" s="63" t="s">
        <v>28</v>
      </c>
      <c r="I120" s="171" t="s">
        <v>931</v>
      </c>
      <c r="J120" s="342" t="s">
        <v>1611</v>
      </c>
      <c r="K120" s="63">
        <v>10</v>
      </c>
      <c r="L120" s="169">
        <v>2</v>
      </c>
      <c r="M120" s="169">
        <v>0</v>
      </c>
      <c r="N120" s="169">
        <v>4</v>
      </c>
      <c r="O120" s="169">
        <v>2</v>
      </c>
      <c r="P120" s="169">
        <v>2</v>
      </c>
      <c r="Q120" s="63">
        <f t="shared" si="1"/>
        <v>10</v>
      </c>
      <c r="R120" s="172" t="s">
        <v>1958</v>
      </c>
      <c r="S120" s="142" t="s">
        <v>1612</v>
      </c>
      <c r="T120" s="380" t="s">
        <v>32</v>
      </c>
      <c r="U120" s="342" t="s">
        <v>1611</v>
      </c>
    </row>
    <row r="121" spans="1:21" ht="15.75">
      <c r="A121" s="132">
        <v>110</v>
      </c>
      <c r="B121" s="105" t="s">
        <v>24</v>
      </c>
      <c r="C121" s="413" t="s">
        <v>2077</v>
      </c>
      <c r="D121" s="413" t="s">
        <v>321</v>
      </c>
      <c r="E121" s="413" t="s">
        <v>317</v>
      </c>
      <c r="F121" s="63"/>
      <c r="G121" s="414">
        <v>39439</v>
      </c>
      <c r="H121" s="63" t="s">
        <v>28</v>
      </c>
      <c r="I121" s="171" t="s">
        <v>931</v>
      </c>
      <c r="J121" s="342" t="s">
        <v>1611</v>
      </c>
      <c r="K121" s="63">
        <v>10</v>
      </c>
      <c r="L121" s="108">
        <v>5</v>
      </c>
      <c r="M121" s="108">
        <v>0</v>
      </c>
      <c r="N121" s="108">
        <v>5</v>
      </c>
      <c r="O121" s="108">
        <v>0</v>
      </c>
      <c r="P121" s="108">
        <v>0</v>
      </c>
      <c r="Q121" s="63">
        <f t="shared" si="1"/>
        <v>10</v>
      </c>
      <c r="R121" s="172" t="s">
        <v>1958</v>
      </c>
      <c r="S121" s="103" t="s">
        <v>42</v>
      </c>
      <c r="T121" s="380" t="s">
        <v>32</v>
      </c>
      <c r="U121" s="342" t="s">
        <v>1611</v>
      </c>
    </row>
    <row r="122" spans="1:21" ht="15.75">
      <c r="A122" s="132">
        <v>111</v>
      </c>
      <c r="B122" s="105" t="s">
        <v>24</v>
      </c>
      <c r="C122" s="103" t="s">
        <v>2078</v>
      </c>
      <c r="D122" s="103" t="s">
        <v>611</v>
      </c>
      <c r="E122" s="103" t="s">
        <v>27</v>
      </c>
      <c r="F122" s="63"/>
      <c r="G122" s="417">
        <v>39588</v>
      </c>
      <c r="H122" s="63" t="s">
        <v>28</v>
      </c>
      <c r="I122" s="171" t="s">
        <v>931</v>
      </c>
      <c r="J122" s="142" t="s">
        <v>78</v>
      </c>
      <c r="K122" s="63">
        <v>10</v>
      </c>
      <c r="L122" s="102">
        <v>0</v>
      </c>
      <c r="M122" s="102">
        <v>0</v>
      </c>
      <c r="N122" s="102">
        <v>3.5</v>
      </c>
      <c r="O122" s="102">
        <v>4</v>
      </c>
      <c r="P122" s="102">
        <v>2</v>
      </c>
      <c r="Q122" s="63">
        <f t="shared" si="1"/>
        <v>9.5</v>
      </c>
      <c r="R122" s="172" t="s">
        <v>1958</v>
      </c>
      <c r="S122" s="142" t="s">
        <v>1292</v>
      </c>
      <c r="T122" s="380" t="s">
        <v>32</v>
      </c>
      <c r="U122" s="142" t="s">
        <v>78</v>
      </c>
    </row>
    <row r="123" spans="1:21" ht="15.75">
      <c r="A123" s="132">
        <v>112</v>
      </c>
      <c r="B123" s="105" t="s">
        <v>24</v>
      </c>
      <c r="C123" s="162" t="s">
        <v>2079</v>
      </c>
      <c r="D123" s="162" t="s">
        <v>2080</v>
      </c>
      <c r="E123" s="162" t="s">
        <v>198</v>
      </c>
      <c r="F123" s="63"/>
      <c r="G123" s="58">
        <v>39743</v>
      </c>
      <c r="H123" s="63" t="s">
        <v>28</v>
      </c>
      <c r="I123" s="171" t="s">
        <v>931</v>
      </c>
      <c r="J123" s="142" t="s">
        <v>82</v>
      </c>
      <c r="K123" s="63">
        <v>10</v>
      </c>
      <c r="L123" s="102">
        <v>2</v>
      </c>
      <c r="M123" s="102">
        <v>0.5</v>
      </c>
      <c r="N123" s="102">
        <v>3</v>
      </c>
      <c r="O123" s="102">
        <v>2</v>
      </c>
      <c r="P123" s="102">
        <v>2</v>
      </c>
      <c r="Q123" s="63">
        <f t="shared" si="1"/>
        <v>9.5</v>
      </c>
      <c r="R123" s="172" t="s">
        <v>1958</v>
      </c>
      <c r="S123" s="162" t="s">
        <v>179</v>
      </c>
      <c r="T123" s="380" t="s">
        <v>32</v>
      </c>
      <c r="U123" s="142" t="s">
        <v>82</v>
      </c>
    </row>
    <row r="124" spans="1:21" ht="15.75">
      <c r="A124" s="132">
        <v>113</v>
      </c>
      <c r="B124" s="105" t="s">
        <v>24</v>
      </c>
      <c r="C124" s="162" t="s">
        <v>2081</v>
      </c>
      <c r="D124" s="162" t="s">
        <v>223</v>
      </c>
      <c r="E124" s="162" t="s">
        <v>379</v>
      </c>
      <c r="F124" s="63"/>
      <c r="G124" s="58">
        <v>39421</v>
      </c>
      <c r="H124" s="63" t="s">
        <v>28</v>
      </c>
      <c r="I124" s="171" t="s">
        <v>931</v>
      </c>
      <c r="J124" s="142" t="s">
        <v>82</v>
      </c>
      <c r="K124" s="63">
        <v>10</v>
      </c>
      <c r="L124" s="102">
        <v>1</v>
      </c>
      <c r="M124" s="102">
        <v>1</v>
      </c>
      <c r="N124" s="102">
        <v>4</v>
      </c>
      <c r="O124" s="102">
        <v>2</v>
      </c>
      <c r="P124" s="102">
        <v>1.5</v>
      </c>
      <c r="Q124" s="63">
        <f t="shared" si="1"/>
        <v>9.5</v>
      </c>
      <c r="R124" s="172" t="s">
        <v>1958</v>
      </c>
      <c r="S124" s="162" t="s">
        <v>83</v>
      </c>
      <c r="T124" s="380" t="s">
        <v>32</v>
      </c>
      <c r="U124" s="142" t="s">
        <v>82</v>
      </c>
    </row>
    <row r="125" spans="1:21" ht="15.75">
      <c r="A125" s="132">
        <v>114</v>
      </c>
      <c r="B125" s="105" t="s">
        <v>24</v>
      </c>
      <c r="C125" s="413" t="s">
        <v>2082</v>
      </c>
      <c r="D125" s="413" t="s">
        <v>2083</v>
      </c>
      <c r="E125" s="413" t="s">
        <v>607</v>
      </c>
      <c r="F125" s="63"/>
      <c r="G125" s="414">
        <v>39779</v>
      </c>
      <c r="H125" s="63" t="s">
        <v>28</v>
      </c>
      <c r="I125" s="171" t="s">
        <v>931</v>
      </c>
      <c r="J125" s="342" t="s">
        <v>1611</v>
      </c>
      <c r="K125" s="63">
        <v>10</v>
      </c>
      <c r="L125" s="102">
        <v>2</v>
      </c>
      <c r="M125" s="102">
        <v>1</v>
      </c>
      <c r="N125" s="102">
        <v>3.5</v>
      </c>
      <c r="O125" s="102">
        <v>0</v>
      </c>
      <c r="P125" s="102">
        <v>3</v>
      </c>
      <c r="Q125" s="63">
        <f t="shared" si="1"/>
        <v>9.5</v>
      </c>
      <c r="R125" s="172" t="s">
        <v>1958</v>
      </c>
      <c r="S125" s="103" t="s">
        <v>1977</v>
      </c>
      <c r="T125" s="380" t="s">
        <v>32</v>
      </c>
      <c r="U125" s="342" t="s">
        <v>1611</v>
      </c>
    </row>
    <row r="126" spans="1:21" ht="15.75">
      <c r="A126" s="132">
        <v>115</v>
      </c>
      <c r="B126" s="105" t="s">
        <v>24</v>
      </c>
      <c r="C126" s="162" t="s">
        <v>2084</v>
      </c>
      <c r="D126" s="162" t="s">
        <v>457</v>
      </c>
      <c r="E126" s="162" t="s">
        <v>1910</v>
      </c>
      <c r="F126" s="63"/>
      <c r="G126" s="418">
        <v>39486</v>
      </c>
      <c r="H126" s="63" t="s">
        <v>28</v>
      </c>
      <c r="I126" s="171" t="s">
        <v>931</v>
      </c>
      <c r="J126" s="142" t="s">
        <v>278</v>
      </c>
      <c r="K126" s="63">
        <v>10</v>
      </c>
      <c r="L126" s="102">
        <v>3</v>
      </c>
      <c r="M126" s="102">
        <v>1</v>
      </c>
      <c r="N126" s="102">
        <v>3</v>
      </c>
      <c r="O126" s="102">
        <v>2</v>
      </c>
      <c r="P126" s="102">
        <v>0.5</v>
      </c>
      <c r="Q126" s="63">
        <f t="shared" si="1"/>
        <v>9.5</v>
      </c>
      <c r="R126" s="172" t="s">
        <v>1958</v>
      </c>
      <c r="S126" s="142" t="s">
        <v>1009</v>
      </c>
      <c r="T126" s="380" t="s">
        <v>32</v>
      </c>
      <c r="U126" s="142" t="s">
        <v>278</v>
      </c>
    </row>
    <row r="127" spans="1:21" ht="15.75">
      <c r="A127" s="132">
        <v>116</v>
      </c>
      <c r="B127" s="105" t="s">
        <v>24</v>
      </c>
      <c r="C127" s="413" t="s">
        <v>2085</v>
      </c>
      <c r="D127" s="413" t="s">
        <v>157</v>
      </c>
      <c r="E127" s="413" t="s">
        <v>295</v>
      </c>
      <c r="F127" s="352"/>
      <c r="G127" s="414">
        <v>39602</v>
      </c>
      <c r="H127" s="63" t="s">
        <v>28</v>
      </c>
      <c r="I127" s="171" t="s">
        <v>931</v>
      </c>
      <c r="J127" s="342" t="s">
        <v>1611</v>
      </c>
      <c r="K127" s="63">
        <v>10</v>
      </c>
      <c r="L127" s="169">
        <v>0</v>
      </c>
      <c r="M127" s="169">
        <v>4</v>
      </c>
      <c r="N127" s="169">
        <v>5</v>
      </c>
      <c r="O127" s="169">
        <v>0</v>
      </c>
      <c r="P127" s="169">
        <v>0</v>
      </c>
      <c r="Q127" s="63">
        <f t="shared" si="1"/>
        <v>9</v>
      </c>
      <c r="R127" s="172" t="s">
        <v>1958</v>
      </c>
      <c r="S127" s="103" t="s">
        <v>42</v>
      </c>
      <c r="T127" s="380" t="s">
        <v>32</v>
      </c>
      <c r="U127" s="342" t="s">
        <v>1611</v>
      </c>
    </row>
    <row r="128" spans="1:21" ht="15.75">
      <c r="A128" s="132">
        <v>117</v>
      </c>
      <c r="B128" s="105" t="s">
        <v>24</v>
      </c>
      <c r="C128" s="413" t="s">
        <v>1998</v>
      </c>
      <c r="D128" s="413" t="s">
        <v>524</v>
      </c>
      <c r="E128" s="413" t="s">
        <v>509</v>
      </c>
      <c r="F128" s="352"/>
      <c r="G128" s="414">
        <v>39706</v>
      </c>
      <c r="H128" s="63" t="s">
        <v>28</v>
      </c>
      <c r="I128" s="171" t="s">
        <v>931</v>
      </c>
      <c r="J128" s="342" t="s">
        <v>1611</v>
      </c>
      <c r="K128" s="63">
        <v>10</v>
      </c>
      <c r="L128" s="169">
        <v>2</v>
      </c>
      <c r="M128" s="169">
        <v>0</v>
      </c>
      <c r="N128" s="169">
        <v>3</v>
      </c>
      <c r="O128" s="169">
        <v>2</v>
      </c>
      <c r="P128" s="169">
        <v>2</v>
      </c>
      <c r="Q128" s="63">
        <f t="shared" si="1"/>
        <v>9</v>
      </c>
      <c r="R128" s="172" t="s">
        <v>1958</v>
      </c>
      <c r="S128" s="142" t="s">
        <v>1612</v>
      </c>
      <c r="T128" s="380" t="s">
        <v>32</v>
      </c>
      <c r="U128" s="342" t="s">
        <v>1611</v>
      </c>
    </row>
    <row r="129" spans="1:21" ht="15.75">
      <c r="A129" s="132">
        <v>118</v>
      </c>
      <c r="B129" s="105" t="s">
        <v>24</v>
      </c>
      <c r="C129" s="146" t="s">
        <v>1050</v>
      </c>
      <c r="D129" s="146" t="s">
        <v>613</v>
      </c>
      <c r="E129" s="146" t="s">
        <v>2086</v>
      </c>
      <c r="F129" s="63"/>
      <c r="G129" s="416">
        <v>39502</v>
      </c>
      <c r="H129" s="63" t="s">
        <v>28</v>
      </c>
      <c r="I129" s="171" t="s">
        <v>931</v>
      </c>
      <c r="J129" s="342" t="s">
        <v>1611</v>
      </c>
      <c r="K129" s="63">
        <v>10</v>
      </c>
      <c r="L129" s="63">
        <v>1</v>
      </c>
      <c r="M129" s="63">
        <v>0</v>
      </c>
      <c r="N129" s="63">
        <v>3</v>
      </c>
      <c r="O129" s="63">
        <v>5</v>
      </c>
      <c r="P129" s="63">
        <v>0</v>
      </c>
      <c r="Q129" s="63">
        <f t="shared" si="1"/>
        <v>9</v>
      </c>
      <c r="R129" s="172" t="s">
        <v>1958</v>
      </c>
      <c r="S129" s="103" t="s">
        <v>1977</v>
      </c>
      <c r="T129" s="380" t="s">
        <v>32</v>
      </c>
      <c r="U129" s="342" t="s">
        <v>1611</v>
      </c>
    </row>
    <row r="130" spans="1:21" ht="15.75">
      <c r="A130" s="132">
        <v>119</v>
      </c>
      <c r="B130" s="105" t="s">
        <v>24</v>
      </c>
      <c r="C130" s="413" t="s">
        <v>314</v>
      </c>
      <c r="D130" s="413" t="s">
        <v>712</v>
      </c>
      <c r="E130" s="413" t="s">
        <v>530</v>
      </c>
      <c r="F130" s="352"/>
      <c r="G130" s="414">
        <v>39561</v>
      </c>
      <c r="H130" s="63" t="s">
        <v>28</v>
      </c>
      <c r="I130" s="171" t="s">
        <v>931</v>
      </c>
      <c r="J130" s="342" t="s">
        <v>1611</v>
      </c>
      <c r="K130" s="63">
        <v>10</v>
      </c>
      <c r="L130" s="169">
        <v>3</v>
      </c>
      <c r="M130" s="169">
        <v>0</v>
      </c>
      <c r="N130" s="169">
        <v>3</v>
      </c>
      <c r="O130" s="169">
        <v>2</v>
      </c>
      <c r="P130" s="169">
        <v>1</v>
      </c>
      <c r="Q130" s="63">
        <f t="shared" si="1"/>
        <v>9</v>
      </c>
      <c r="R130" s="172" t="s">
        <v>1958</v>
      </c>
      <c r="S130" s="103" t="s">
        <v>1977</v>
      </c>
      <c r="T130" s="380" t="s">
        <v>32</v>
      </c>
      <c r="U130" s="342" t="s">
        <v>1611</v>
      </c>
    </row>
    <row r="131" spans="1:21" ht="15.75">
      <c r="A131" s="132">
        <v>120</v>
      </c>
      <c r="B131" s="105" t="s">
        <v>24</v>
      </c>
      <c r="C131" s="162" t="s">
        <v>2087</v>
      </c>
      <c r="D131" s="162" t="s">
        <v>1287</v>
      </c>
      <c r="E131" s="162" t="s">
        <v>177</v>
      </c>
      <c r="F131" s="63"/>
      <c r="G131" s="58">
        <v>39681</v>
      </c>
      <c r="H131" s="63" t="s">
        <v>28</v>
      </c>
      <c r="I131" s="171" t="s">
        <v>931</v>
      </c>
      <c r="J131" s="142" t="s">
        <v>82</v>
      </c>
      <c r="K131" s="63">
        <v>10</v>
      </c>
      <c r="L131" s="63">
        <v>3</v>
      </c>
      <c r="M131" s="63">
        <v>0</v>
      </c>
      <c r="N131" s="63">
        <v>3</v>
      </c>
      <c r="O131" s="63">
        <v>0</v>
      </c>
      <c r="P131" s="63">
        <v>3</v>
      </c>
      <c r="Q131" s="63">
        <f t="shared" si="1"/>
        <v>9</v>
      </c>
      <c r="R131" s="172" t="s">
        <v>1958</v>
      </c>
      <c r="S131" s="162" t="s">
        <v>83</v>
      </c>
      <c r="T131" s="380" t="s">
        <v>32</v>
      </c>
      <c r="U131" s="142" t="s">
        <v>82</v>
      </c>
    </row>
    <row r="132" spans="1:21" ht="15.75">
      <c r="A132" s="132">
        <v>121</v>
      </c>
      <c r="B132" s="105" t="s">
        <v>24</v>
      </c>
      <c r="C132" s="142" t="s">
        <v>1741</v>
      </c>
      <c r="D132" s="142" t="s">
        <v>141</v>
      </c>
      <c r="E132" s="142" t="s">
        <v>746</v>
      </c>
      <c r="F132" s="63"/>
      <c r="G132" s="58">
        <v>39480</v>
      </c>
      <c r="H132" s="63" t="s">
        <v>28</v>
      </c>
      <c r="I132" s="171" t="s">
        <v>931</v>
      </c>
      <c r="J132" s="142" t="s">
        <v>255</v>
      </c>
      <c r="K132" s="63">
        <v>10</v>
      </c>
      <c r="L132" s="63">
        <v>4</v>
      </c>
      <c r="M132" s="63">
        <v>0</v>
      </c>
      <c r="N132" s="63">
        <v>0</v>
      </c>
      <c r="O132" s="63">
        <v>4</v>
      </c>
      <c r="P132" s="63">
        <v>1</v>
      </c>
      <c r="Q132" s="63">
        <f t="shared" si="1"/>
        <v>9</v>
      </c>
      <c r="R132" s="172" t="s">
        <v>1958</v>
      </c>
      <c r="S132" s="142" t="s">
        <v>256</v>
      </c>
      <c r="T132" s="380" t="s">
        <v>32</v>
      </c>
      <c r="U132" s="142" t="s">
        <v>255</v>
      </c>
    </row>
    <row r="133" spans="1:21" ht="15.75">
      <c r="A133" s="132">
        <v>122</v>
      </c>
      <c r="B133" s="105" t="s">
        <v>24</v>
      </c>
      <c r="C133" s="413" t="s">
        <v>1322</v>
      </c>
      <c r="D133" s="413" t="s">
        <v>827</v>
      </c>
      <c r="E133" s="413" t="s">
        <v>509</v>
      </c>
      <c r="F133" s="63"/>
      <c r="G133" s="414">
        <v>39765</v>
      </c>
      <c r="H133" s="63" t="s">
        <v>28</v>
      </c>
      <c r="I133" s="171" t="s">
        <v>931</v>
      </c>
      <c r="J133" s="342" t="s">
        <v>1611</v>
      </c>
      <c r="K133" s="63">
        <v>10</v>
      </c>
      <c r="L133" s="102">
        <v>1</v>
      </c>
      <c r="M133" s="102">
        <v>1</v>
      </c>
      <c r="N133" s="102">
        <v>5</v>
      </c>
      <c r="O133" s="102">
        <v>0</v>
      </c>
      <c r="P133" s="102">
        <v>2</v>
      </c>
      <c r="Q133" s="63">
        <f t="shared" si="1"/>
        <v>9</v>
      </c>
      <c r="R133" s="172" t="s">
        <v>1958</v>
      </c>
      <c r="S133" s="103" t="s">
        <v>1977</v>
      </c>
      <c r="T133" s="380" t="s">
        <v>32</v>
      </c>
      <c r="U133" s="342" t="s">
        <v>1611</v>
      </c>
    </row>
    <row r="134" spans="1:21" ht="15.75">
      <c r="A134" s="132">
        <v>123</v>
      </c>
      <c r="B134" s="105" t="s">
        <v>24</v>
      </c>
      <c r="C134" s="142" t="s">
        <v>633</v>
      </c>
      <c r="D134" s="142" t="s">
        <v>755</v>
      </c>
      <c r="E134" s="142" t="s">
        <v>198</v>
      </c>
      <c r="F134" s="63"/>
      <c r="G134" s="113">
        <v>39499</v>
      </c>
      <c r="H134" s="63" t="s">
        <v>28</v>
      </c>
      <c r="I134" s="171" t="s">
        <v>931</v>
      </c>
      <c r="J134" s="142" t="s">
        <v>358</v>
      </c>
      <c r="K134" s="63">
        <v>10</v>
      </c>
      <c r="L134" s="170">
        <v>1</v>
      </c>
      <c r="M134" s="170">
        <v>1</v>
      </c>
      <c r="N134" s="170">
        <v>5</v>
      </c>
      <c r="O134" s="170">
        <v>0</v>
      </c>
      <c r="P134" s="170">
        <v>2</v>
      </c>
      <c r="Q134" s="63">
        <f t="shared" si="1"/>
        <v>9</v>
      </c>
      <c r="R134" s="172" t="s">
        <v>1958</v>
      </c>
      <c r="S134" s="142" t="s">
        <v>1991</v>
      </c>
      <c r="T134" s="380" t="s">
        <v>32</v>
      </c>
      <c r="U134" s="142" t="s">
        <v>358</v>
      </c>
    </row>
    <row r="135" spans="1:21" ht="15.75">
      <c r="A135" s="132">
        <v>124</v>
      </c>
      <c r="B135" s="105" t="s">
        <v>24</v>
      </c>
      <c r="C135" s="142" t="s">
        <v>2088</v>
      </c>
      <c r="D135" s="142" t="s">
        <v>332</v>
      </c>
      <c r="E135" s="142" t="s">
        <v>322</v>
      </c>
      <c r="F135" s="352"/>
      <c r="G135" s="58">
        <v>39546</v>
      </c>
      <c r="H135" s="63" t="s">
        <v>28</v>
      </c>
      <c r="I135" s="171" t="s">
        <v>931</v>
      </c>
      <c r="J135" s="142" t="s">
        <v>41</v>
      </c>
      <c r="K135" s="63">
        <v>10</v>
      </c>
      <c r="L135" s="169">
        <v>1</v>
      </c>
      <c r="M135" s="169">
        <v>3</v>
      </c>
      <c r="N135" s="169">
        <v>5</v>
      </c>
      <c r="O135" s="169">
        <v>0</v>
      </c>
      <c r="P135" s="169">
        <v>0</v>
      </c>
      <c r="Q135" s="63">
        <f t="shared" si="1"/>
        <v>9</v>
      </c>
      <c r="R135" s="172" t="s">
        <v>1958</v>
      </c>
      <c r="S135" s="142" t="s">
        <v>42</v>
      </c>
      <c r="T135" s="380" t="s">
        <v>32</v>
      </c>
      <c r="U135" s="142" t="s">
        <v>41</v>
      </c>
    </row>
    <row r="136" spans="1:21" ht="15.75">
      <c r="A136" s="132">
        <v>125</v>
      </c>
      <c r="B136" s="105" t="s">
        <v>24</v>
      </c>
      <c r="C136" s="142" t="s">
        <v>2089</v>
      </c>
      <c r="D136" s="142" t="s">
        <v>137</v>
      </c>
      <c r="E136" s="142" t="s">
        <v>105</v>
      </c>
      <c r="F136" s="352"/>
      <c r="G136" s="129">
        <v>39694</v>
      </c>
      <c r="H136" s="63" t="s">
        <v>28</v>
      </c>
      <c r="I136" s="171" t="s">
        <v>931</v>
      </c>
      <c r="J136" s="142" t="s">
        <v>1837</v>
      </c>
      <c r="K136" s="63">
        <v>10</v>
      </c>
      <c r="L136" s="169">
        <v>0</v>
      </c>
      <c r="M136" s="169">
        <v>2</v>
      </c>
      <c r="N136" s="169">
        <v>7</v>
      </c>
      <c r="O136" s="169">
        <v>0</v>
      </c>
      <c r="P136" s="169">
        <v>0</v>
      </c>
      <c r="Q136" s="63">
        <f t="shared" si="1"/>
        <v>9</v>
      </c>
      <c r="R136" s="172" t="s">
        <v>1958</v>
      </c>
      <c r="S136" s="142" t="s">
        <v>2090</v>
      </c>
      <c r="T136" s="380" t="s">
        <v>32</v>
      </c>
      <c r="U136" s="142" t="s">
        <v>1837</v>
      </c>
    </row>
    <row r="137" spans="1:21" ht="15.75">
      <c r="A137" s="132">
        <v>126</v>
      </c>
      <c r="B137" s="105" t="s">
        <v>24</v>
      </c>
      <c r="C137" s="413" t="s">
        <v>2091</v>
      </c>
      <c r="D137" s="413" t="s">
        <v>94</v>
      </c>
      <c r="E137" s="413" t="s">
        <v>302</v>
      </c>
      <c r="F137" s="352"/>
      <c r="G137" s="414">
        <v>39751</v>
      </c>
      <c r="H137" s="63" t="s">
        <v>28</v>
      </c>
      <c r="I137" s="171" t="s">
        <v>931</v>
      </c>
      <c r="J137" s="342" t="s">
        <v>1611</v>
      </c>
      <c r="K137" s="63">
        <v>10</v>
      </c>
      <c r="L137" s="169">
        <v>3</v>
      </c>
      <c r="M137" s="169">
        <v>1</v>
      </c>
      <c r="N137" s="169">
        <v>3</v>
      </c>
      <c r="O137" s="169">
        <v>2</v>
      </c>
      <c r="P137" s="169">
        <v>0</v>
      </c>
      <c r="Q137" s="63">
        <f t="shared" si="1"/>
        <v>9</v>
      </c>
      <c r="R137" s="172" t="s">
        <v>1958</v>
      </c>
      <c r="S137" s="142" t="s">
        <v>1612</v>
      </c>
      <c r="T137" s="380" t="s">
        <v>32</v>
      </c>
      <c r="U137" s="342" t="s">
        <v>1611</v>
      </c>
    </row>
    <row r="138" spans="1:21" ht="15.75">
      <c r="A138" s="132">
        <v>127</v>
      </c>
      <c r="B138" s="105" t="s">
        <v>24</v>
      </c>
      <c r="C138" s="103" t="s">
        <v>2092</v>
      </c>
      <c r="D138" s="103" t="s">
        <v>624</v>
      </c>
      <c r="E138" s="103" t="s">
        <v>231</v>
      </c>
      <c r="F138" s="63"/>
      <c r="G138" s="419">
        <v>39427</v>
      </c>
      <c r="H138" s="63" t="s">
        <v>28</v>
      </c>
      <c r="I138" s="171" t="s">
        <v>931</v>
      </c>
      <c r="J138" s="142" t="s">
        <v>78</v>
      </c>
      <c r="K138" s="63">
        <v>10</v>
      </c>
      <c r="L138" s="63">
        <v>1</v>
      </c>
      <c r="M138" s="63">
        <v>1</v>
      </c>
      <c r="N138" s="63">
        <v>3</v>
      </c>
      <c r="O138" s="63">
        <v>2</v>
      </c>
      <c r="P138" s="63">
        <v>1.5</v>
      </c>
      <c r="Q138" s="63">
        <f t="shared" si="1"/>
        <v>8.5</v>
      </c>
      <c r="R138" s="172" t="s">
        <v>1958</v>
      </c>
      <c r="S138" s="142" t="s">
        <v>2093</v>
      </c>
      <c r="T138" s="380" t="s">
        <v>32</v>
      </c>
      <c r="U138" s="142" t="s">
        <v>78</v>
      </c>
    </row>
    <row r="139" spans="1:21" ht="15.75">
      <c r="A139" s="132">
        <v>128</v>
      </c>
      <c r="B139" s="105" t="s">
        <v>24</v>
      </c>
      <c r="C139" s="139" t="s">
        <v>2094</v>
      </c>
      <c r="D139" s="139" t="s">
        <v>2095</v>
      </c>
      <c r="E139" s="139" t="s">
        <v>2096</v>
      </c>
      <c r="F139" s="352"/>
      <c r="G139" s="138">
        <v>39451</v>
      </c>
      <c r="H139" s="63" t="s">
        <v>28</v>
      </c>
      <c r="I139" s="171" t="s">
        <v>931</v>
      </c>
      <c r="J139" s="139" t="s">
        <v>2097</v>
      </c>
      <c r="K139" s="63">
        <v>10</v>
      </c>
      <c r="L139" s="169">
        <v>0</v>
      </c>
      <c r="M139" s="169">
        <v>0</v>
      </c>
      <c r="N139" s="169">
        <v>3</v>
      </c>
      <c r="O139" s="169">
        <v>4</v>
      </c>
      <c r="P139" s="169">
        <v>1.5</v>
      </c>
      <c r="Q139" s="63">
        <f t="shared" si="1"/>
        <v>8.5</v>
      </c>
      <c r="R139" s="172" t="s">
        <v>1958</v>
      </c>
      <c r="S139" s="139" t="s">
        <v>2098</v>
      </c>
      <c r="T139" s="380" t="s">
        <v>32</v>
      </c>
      <c r="U139" s="139" t="s">
        <v>2097</v>
      </c>
    </row>
    <row r="140" spans="1:21" ht="15.75">
      <c r="A140" s="132">
        <v>129</v>
      </c>
      <c r="B140" s="105" t="s">
        <v>24</v>
      </c>
      <c r="C140" s="162" t="s">
        <v>2099</v>
      </c>
      <c r="D140" s="162" t="s">
        <v>2100</v>
      </c>
      <c r="E140" s="162" t="s">
        <v>302</v>
      </c>
      <c r="F140" s="63"/>
      <c r="G140" s="58">
        <v>39465</v>
      </c>
      <c r="H140" s="63" t="s">
        <v>28</v>
      </c>
      <c r="I140" s="171" t="s">
        <v>931</v>
      </c>
      <c r="J140" s="142" t="s">
        <v>82</v>
      </c>
      <c r="K140" s="63">
        <v>10</v>
      </c>
      <c r="L140" s="108">
        <v>0</v>
      </c>
      <c r="M140" s="108">
        <v>0</v>
      </c>
      <c r="N140" s="108">
        <v>6</v>
      </c>
      <c r="O140" s="108">
        <v>2</v>
      </c>
      <c r="P140" s="108">
        <v>0.5</v>
      </c>
      <c r="Q140" s="63">
        <f t="shared" ref="Q140:Q203" si="2">SUM(L140:P140)</f>
        <v>8.5</v>
      </c>
      <c r="R140" s="172" t="s">
        <v>1958</v>
      </c>
      <c r="S140" s="162" t="s">
        <v>83</v>
      </c>
      <c r="T140" s="380" t="s">
        <v>32</v>
      </c>
      <c r="U140" s="142" t="s">
        <v>82</v>
      </c>
    </row>
    <row r="141" spans="1:21" ht="15.75">
      <c r="A141" s="132">
        <v>130</v>
      </c>
      <c r="B141" s="105" t="s">
        <v>24</v>
      </c>
      <c r="C141" s="142" t="s">
        <v>2101</v>
      </c>
      <c r="D141" s="142" t="s">
        <v>141</v>
      </c>
      <c r="E141" s="142" t="s">
        <v>385</v>
      </c>
      <c r="F141" s="352"/>
      <c r="G141" s="58">
        <v>39731</v>
      </c>
      <c r="H141" s="63" t="s">
        <v>28</v>
      </c>
      <c r="I141" s="171" t="s">
        <v>931</v>
      </c>
      <c r="J141" s="142" t="s">
        <v>627</v>
      </c>
      <c r="K141" s="63">
        <v>10</v>
      </c>
      <c r="L141" s="169">
        <v>1</v>
      </c>
      <c r="M141" s="169">
        <v>1</v>
      </c>
      <c r="N141" s="169">
        <v>0</v>
      </c>
      <c r="O141" s="169">
        <v>5</v>
      </c>
      <c r="P141" s="169">
        <v>1.5</v>
      </c>
      <c r="Q141" s="63">
        <f t="shared" si="2"/>
        <v>8.5</v>
      </c>
      <c r="R141" s="172" t="s">
        <v>1958</v>
      </c>
      <c r="S141" s="142" t="s">
        <v>2102</v>
      </c>
      <c r="T141" s="380" t="s">
        <v>32</v>
      </c>
      <c r="U141" s="142" t="s">
        <v>627</v>
      </c>
    </row>
    <row r="142" spans="1:21" ht="15.75">
      <c r="A142" s="132">
        <v>131</v>
      </c>
      <c r="B142" s="105" t="s">
        <v>24</v>
      </c>
      <c r="C142" s="413" t="s">
        <v>2103</v>
      </c>
      <c r="D142" s="413" t="s">
        <v>1019</v>
      </c>
      <c r="E142" s="413" t="s">
        <v>2104</v>
      </c>
      <c r="F142" s="63"/>
      <c r="G142" s="414">
        <v>39712</v>
      </c>
      <c r="H142" s="63" t="s">
        <v>28</v>
      </c>
      <c r="I142" s="171" t="s">
        <v>931</v>
      </c>
      <c r="J142" s="342" t="s">
        <v>1611</v>
      </c>
      <c r="K142" s="63">
        <v>10</v>
      </c>
      <c r="L142" s="63">
        <v>3</v>
      </c>
      <c r="M142" s="63">
        <v>0</v>
      </c>
      <c r="N142" s="63">
        <v>4</v>
      </c>
      <c r="O142" s="63">
        <v>1</v>
      </c>
      <c r="P142" s="63">
        <v>0.5</v>
      </c>
      <c r="Q142" s="63">
        <f t="shared" si="2"/>
        <v>8.5</v>
      </c>
      <c r="R142" s="172" t="s">
        <v>1958</v>
      </c>
      <c r="S142" s="103" t="s">
        <v>1977</v>
      </c>
      <c r="T142" s="380" t="s">
        <v>32</v>
      </c>
      <c r="U142" s="342" t="s">
        <v>1611</v>
      </c>
    </row>
    <row r="143" spans="1:21" ht="15.75">
      <c r="A143" s="132">
        <v>132</v>
      </c>
      <c r="B143" s="105" t="s">
        <v>24</v>
      </c>
      <c r="C143" s="162" t="s">
        <v>2105</v>
      </c>
      <c r="D143" s="162" t="s">
        <v>253</v>
      </c>
      <c r="E143" s="162" t="s">
        <v>2106</v>
      </c>
      <c r="F143" s="352"/>
      <c r="G143" s="142">
        <v>170708</v>
      </c>
      <c r="H143" s="63" t="s">
        <v>28</v>
      </c>
      <c r="I143" s="171" t="s">
        <v>931</v>
      </c>
      <c r="J143" s="142" t="s">
        <v>82</v>
      </c>
      <c r="K143" s="63">
        <v>10</v>
      </c>
      <c r="L143" s="169">
        <v>1</v>
      </c>
      <c r="M143" s="169">
        <v>0</v>
      </c>
      <c r="N143" s="169">
        <v>4</v>
      </c>
      <c r="O143" s="169">
        <v>3</v>
      </c>
      <c r="P143" s="169"/>
      <c r="Q143" s="63">
        <f t="shared" si="2"/>
        <v>8</v>
      </c>
      <c r="R143" s="172" t="s">
        <v>1958</v>
      </c>
      <c r="S143" s="162" t="s">
        <v>179</v>
      </c>
      <c r="T143" s="380" t="s">
        <v>32</v>
      </c>
      <c r="U143" s="142" t="s">
        <v>82</v>
      </c>
    </row>
    <row r="144" spans="1:21" ht="15.75">
      <c r="A144" s="132">
        <v>133</v>
      </c>
      <c r="B144" s="105" t="s">
        <v>24</v>
      </c>
      <c r="C144" s="162" t="s">
        <v>2107</v>
      </c>
      <c r="D144" s="162" t="s">
        <v>499</v>
      </c>
      <c r="E144" s="162" t="s">
        <v>434</v>
      </c>
      <c r="F144" s="63"/>
      <c r="G144" s="58">
        <v>39723</v>
      </c>
      <c r="H144" s="63" t="s">
        <v>28</v>
      </c>
      <c r="I144" s="171" t="s">
        <v>931</v>
      </c>
      <c r="J144" s="142" t="s">
        <v>82</v>
      </c>
      <c r="K144" s="63">
        <v>10</v>
      </c>
      <c r="L144" s="63">
        <v>1</v>
      </c>
      <c r="M144" s="63">
        <v>0</v>
      </c>
      <c r="N144" s="63">
        <v>3</v>
      </c>
      <c r="O144" s="63">
        <v>2</v>
      </c>
      <c r="P144" s="63">
        <v>2</v>
      </c>
      <c r="Q144" s="63">
        <f t="shared" si="2"/>
        <v>8</v>
      </c>
      <c r="R144" s="172" t="s">
        <v>1958</v>
      </c>
      <c r="S144" s="162" t="s">
        <v>83</v>
      </c>
      <c r="T144" s="380" t="s">
        <v>32</v>
      </c>
      <c r="U144" s="142" t="s">
        <v>82</v>
      </c>
    </row>
    <row r="145" spans="1:21" ht="15.75">
      <c r="A145" s="132">
        <v>134</v>
      </c>
      <c r="B145" s="105" t="s">
        <v>24</v>
      </c>
      <c r="C145" s="413" t="s">
        <v>2108</v>
      </c>
      <c r="D145" s="413" t="s">
        <v>44</v>
      </c>
      <c r="E145" s="413" t="s">
        <v>153</v>
      </c>
      <c r="F145" s="63"/>
      <c r="G145" s="414">
        <v>39635</v>
      </c>
      <c r="H145" s="63" t="s">
        <v>28</v>
      </c>
      <c r="I145" s="171" t="s">
        <v>931</v>
      </c>
      <c r="J145" s="342" t="s">
        <v>1611</v>
      </c>
      <c r="K145" s="63">
        <v>10</v>
      </c>
      <c r="L145" s="63">
        <v>1</v>
      </c>
      <c r="M145" s="63">
        <v>0</v>
      </c>
      <c r="N145" s="63">
        <v>3</v>
      </c>
      <c r="O145" s="63">
        <v>2</v>
      </c>
      <c r="P145" s="63">
        <v>2</v>
      </c>
      <c r="Q145" s="63">
        <f t="shared" si="2"/>
        <v>8</v>
      </c>
      <c r="R145" s="172" t="s">
        <v>1958</v>
      </c>
      <c r="S145" s="103" t="s">
        <v>42</v>
      </c>
      <c r="T145" s="380" t="s">
        <v>32</v>
      </c>
      <c r="U145" s="342" t="s">
        <v>1611</v>
      </c>
    </row>
    <row r="146" spans="1:21" ht="15.75">
      <c r="A146" s="132">
        <v>135</v>
      </c>
      <c r="B146" s="105" t="s">
        <v>24</v>
      </c>
      <c r="C146" s="142" t="s">
        <v>2109</v>
      </c>
      <c r="D146" s="142" t="s">
        <v>340</v>
      </c>
      <c r="E146" s="142" t="s">
        <v>204</v>
      </c>
      <c r="F146" s="63"/>
      <c r="G146" s="418">
        <v>39503</v>
      </c>
      <c r="H146" s="63" t="s">
        <v>28</v>
      </c>
      <c r="I146" s="171" t="s">
        <v>931</v>
      </c>
      <c r="J146" s="162" t="s">
        <v>73</v>
      </c>
      <c r="K146" s="63">
        <v>10</v>
      </c>
      <c r="L146" s="102">
        <v>1</v>
      </c>
      <c r="M146" s="102">
        <v>1</v>
      </c>
      <c r="N146" s="102">
        <v>3</v>
      </c>
      <c r="O146" s="102">
        <v>2</v>
      </c>
      <c r="P146" s="102">
        <v>1</v>
      </c>
      <c r="Q146" s="63">
        <f t="shared" si="2"/>
        <v>8</v>
      </c>
      <c r="R146" s="172" t="s">
        <v>1958</v>
      </c>
      <c r="S146" s="162" t="s">
        <v>74</v>
      </c>
      <c r="T146" s="380" t="s">
        <v>32</v>
      </c>
      <c r="U146" s="162" t="s">
        <v>73</v>
      </c>
    </row>
    <row r="147" spans="1:21" ht="15.75">
      <c r="A147" s="132">
        <v>136</v>
      </c>
      <c r="B147" s="105" t="s">
        <v>24</v>
      </c>
      <c r="C147" s="106" t="s">
        <v>1317</v>
      </c>
      <c r="D147" s="106" t="s">
        <v>301</v>
      </c>
      <c r="E147" s="106" t="s">
        <v>305</v>
      </c>
      <c r="F147" s="63"/>
      <c r="G147" s="107">
        <v>39627</v>
      </c>
      <c r="H147" s="63" t="s">
        <v>28</v>
      </c>
      <c r="I147" s="171" t="s">
        <v>931</v>
      </c>
      <c r="J147" s="142" t="s">
        <v>617</v>
      </c>
      <c r="K147" s="63">
        <v>10</v>
      </c>
      <c r="L147" s="102">
        <v>0</v>
      </c>
      <c r="M147" s="102">
        <v>2</v>
      </c>
      <c r="N147" s="102">
        <v>4</v>
      </c>
      <c r="O147" s="102">
        <v>2</v>
      </c>
      <c r="P147" s="102">
        <v>0</v>
      </c>
      <c r="Q147" s="63">
        <f t="shared" si="2"/>
        <v>8</v>
      </c>
      <c r="R147" s="172" t="s">
        <v>1958</v>
      </c>
      <c r="S147" s="139" t="s">
        <v>1369</v>
      </c>
      <c r="T147" s="380" t="s">
        <v>32</v>
      </c>
      <c r="U147" s="142" t="s">
        <v>617</v>
      </c>
    </row>
    <row r="148" spans="1:21" ht="15.75">
      <c r="A148" s="132">
        <v>137</v>
      </c>
      <c r="B148" s="105" t="s">
        <v>24</v>
      </c>
      <c r="C148" s="413" t="s">
        <v>1322</v>
      </c>
      <c r="D148" s="413" t="s">
        <v>524</v>
      </c>
      <c r="E148" s="413" t="s">
        <v>2110</v>
      </c>
      <c r="F148" s="352"/>
      <c r="G148" s="414">
        <v>39555</v>
      </c>
      <c r="H148" s="63" t="s">
        <v>28</v>
      </c>
      <c r="I148" s="171" t="s">
        <v>931</v>
      </c>
      <c r="J148" s="342" t="s">
        <v>1611</v>
      </c>
      <c r="K148" s="63">
        <v>10</v>
      </c>
      <c r="L148" s="169">
        <v>3</v>
      </c>
      <c r="M148" s="169">
        <v>0</v>
      </c>
      <c r="N148" s="169">
        <v>4</v>
      </c>
      <c r="O148" s="169">
        <v>0</v>
      </c>
      <c r="P148" s="169">
        <v>1</v>
      </c>
      <c r="Q148" s="63">
        <f t="shared" si="2"/>
        <v>8</v>
      </c>
      <c r="R148" s="172" t="s">
        <v>1958</v>
      </c>
      <c r="S148" s="142" t="s">
        <v>1612</v>
      </c>
      <c r="T148" s="380" t="s">
        <v>32</v>
      </c>
      <c r="U148" s="342" t="s">
        <v>1611</v>
      </c>
    </row>
    <row r="149" spans="1:21" ht="15.75">
      <c r="A149" s="132">
        <v>138</v>
      </c>
      <c r="B149" s="105" t="s">
        <v>24</v>
      </c>
      <c r="C149" s="142" t="s">
        <v>2111</v>
      </c>
      <c r="D149" s="142" t="s">
        <v>657</v>
      </c>
      <c r="E149" s="142" t="s">
        <v>265</v>
      </c>
      <c r="F149" s="63"/>
      <c r="G149" s="58">
        <v>39474</v>
      </c>
      <c r="H149" s="63" t="s">
        <v>28</v>
      </c>
      <c r="I149" s="171" t="s">
        <v>931</v>
      </c>
      <c r="J149" s="142" t="s">
        <v>638</v>
      </c>
      <c r="K149" s="63">
        <v>10</v>
      </c>
      <c r="L149" s="102">
        <v>1</v>
      </c>
      <c r="M149" s="102">
        <v>0</v>
      </c>
      <c r="N149" s="102">
        <v>6</v>
      </c>
      <c r="O149" s="102">
        <v>0</v>
      </c>
      <c r="P149" s="102">
        <v>1</v>
      </c>
      <c r="Q149" s="63">
        <f t="shared" si="2"/>
        <v>8</v>
      </c>
      <c r="R149" s="172" t="s">
        <v>1958</v>
      </c>
      <c r="S149" s="142" t="s">
        <v>639</v>
      </c>
      <c r="T149" s="380" t="s">
        <v>32</v>
      </c>
      <c r="U149" s="142" t="s">
        <v>638</v>
      </c>
    </row>
    <row r="150" spans="1:21" ht="15.75">
      <c r="A150" s="132">
        <v>139</v>
      </c>
      <c r="B150" s="105" t="s">
        <v>24</v>
      </c>
      <c r="C150" s="142" t="s">
        <v>821</v>
      </c>
      <c r="D150" s="142" t="s">
        <v>1026</v>
      </c>
      <c r="E150" s="142" t="s">
        <v>1995</v>
      </c>
      <c r="F150" s="352"/>
      <c r="G150" s="58">
        <v>39786</v>
      </c>
      <c r="H150" s="63" t="s">
        <v>28</v>
      </c>
      <c r="I150" s="171" t="s">
        <v>931</v>
      </c>
      <c r="J150" s="142" t="s">
        <v>1748</v>
      </c>
      <c r="K150" s="63">
        <v>10</v>
      </c>
      <c r="L150" s="169">
        <v>1</v>
      </c>
      <c r="M150" s="169">
        <v>0</v>
      </c>
      <c r="N150" s="169">
        <v>3</v>
      </c>
      <c r="O150" s="169">
        <v>4</v>
      </c>
      <c r="P150" s="169">
        <v>0</v>
      </c>
      <c r="Q150" s="63">
        <f t="shared" si="2"/>
        <v>8</v>
      </c>
      <c r="R150" s="172" t="s">
        <v>1958</v>
      </c>
      <c r="S150" s="142" t="s">
        <v>1106</v>
      </c>
      <c r="T150" s="380" t="s">
        <v>32</v>
      </c>
      <c r="U150" s="142" t="s">
        <v>1748</v>
      </c>
    </row>
    <row r="151" spans="1:21" ht="15.75">
      <c r="A151" s="132">
        <v>140</v>
      </c>
      <c r="B151" s="105" t="s">
        <v>24</v>
      </c>
      <c r="C151" s="162" t="s">
        <v>2112</v>
      </c>
      <c r="D151" s="162" t="s">
        <v>292</v>
      </c>
      <c r="E151" s="162" t="s">
        <v>1298</v>
      </c>
      <c r="F151" s="352"/>
      <c r="G151" s="420">
        <v>39656</v>
      </c>
      <c r="H151" s="63" t="s">
        <v>28</v>
      </c>
      <c r="I151" s="171" t="s">
        <v>931</v>
      </c>
      <c r="J151" s="142" t="s">
        <v>154</v>
      </c>
      <c r="K151" s="63">
        <v>10</v>
      </c>
      <c r="L151" s="169">
        <v>1</v>
      </c>
      <c r="M151" s="169">
        <v>0</v>
      </c>
      <c r="N151" s="169">
        <v>2</v>
      </c>
      <c r="O151" s="169">
        <v>5</v>
      </c>
      <c r="P151" s="169">
        <v>0</v>
      </c>
      <c r="Q151" s="63">
        <f t="shared" si="2"/>
        <v>8</v>
      </c>
      <c r="R151" s="172" t="s">
        <v>1958</v>
      </c>
      <c r="S151" s="142" t="s">
        <v>1730</v>
      </c>
      <c r="T151" s="380" t="s">
        <v>32</v>
      </c>
      <c r="U151" s="142" t="s">
        <v>154</v>
      </c>
    </row>
    <row r="152" spans="1:21" ht="15.75">
      <c r="A152" s="132">
        <v>141</v>
      </c>
      <c r="B152" s="105" t="s">
        <v>24</v>
      </c>
      <c r="C152" s="413" t="s">
        <v>183</v>
      </c>
      <c r="D152" s="413" t="s">
        <v>2113</v>
      </c>
      <c r="E152" s="413" t="s">
        <v>322</v>
      </c>
      <c r="F152" s="352"/>
      <c r="G152" s="414">
        <v>39639</v>
      </c>
      <c r="H152" s="63" t="s">
        <v>28</v>
      </c>
      <c r="I152" s="171" t="s">
        <v>931</v>
      </c>
      <c r="J152" s="342" t="s">
        <v>1611</v>
      </c>
      <c r="K152" s="63">
        <v>10</v>
      </c>
      <c r="L152" s="169">
        <v>0</v>
      </c>
      <c r="M152" s="169">
        <v>0</v>
      </c>
      <c r="N152" s="169">
        <v>3</v>
      </c>
      <c r="O152" s="169">
        <v>2</v>
      </c>
      <c r="P152" s="169">
        <v>2</v>
      </c>
      <c r="Q152" s="63">
        <f t="shared" si="2"/>
        <v>7</v>
      </c>
      <c r="R152" s="172" t="s">
        <v>1958</v>
      </c>
      <c r="S152" s="103" t="s">
        <v>42</v>
      </c>
      <c r="T152" s="380" t="s">
        <v>32</v>
      </c>
      <c r="U152" s="342" t="s">
        <v>1611</v>
      </c>
    </row>
    <row r="153" spans="1:21" ht="15.75">
      <c r="A153" s="132">
        <v>142</v>
      </c>
      <c r="B153" s="105" t="s">
        <v>24</v>
      </c>
      <c r="C153" s="413" t="s">
        <v>2114</v>
      </c>
      <c r="D153" s="413" t="s">
        <v>2115</v>
      </c>
      <c r="E153" s="413" t="s">
        <v>802</v>
      </c>
      <c r="F153" s="161"/>
      <c r="G153" s="414">
        <v>39597</v>
      </c>
      <c r="H153" s="63" t="s">
        <v>28</v>
      </c>
      <c r="I153" s="171" t="s">
        <v>931</v>
      </c>
      <c r="J153" s="342" t="s">
        <v>1611</v>
      </c>
      <c r="K153" s="63">
        <v>10</v>
      </c>
      <c r="L153" s="161">
        <v>0</v>
      </c>
      <c r="M153" s="161">
        <v>0</v>
      </c>
      <c r="N153" s="161">
        <v>1</v>
      </c>
      <c r="O153" s="161">
        <v>5</v>
      </c>
      <c r="P153" s="161">
        <v>1</v>
      </c>
      <c r="Q153" s="63">
        <f t="shared" si="2"/>
        <v>7</v>
      </c>
      <c r="R153" s="172" t="s">
        <v>1958</v>
      </c>
      <c r="S153" s="103" t="s">
        <v>1977</v>
      </c>
      <c r="T153" s="380" t="s">
        <v>32</v>
      </c>
      <c r="U153" s="342" t="s">
        <v>1611</v>
      </c>
    </row>
    <row r="154" spans="1:21" ht="15.75">
      <c r="A154" s="132">
        <v>143</v>
      </c>
      <c r="B154" s="105" t="s">
        <v>24</v>
      </c>
      <c r="C154" s="142" t="s">
        <v>2116</v>
      </c>
      <c r="D154" s="142" t="s">
        <v>290</v>
      </c>
      <c r="E154" s="142" t="s">
        <v>865</v>
      </c>
      <c r="F154" s="63"/>
      <c r="G154" s="58">
        <v>39464</v>
      </c>
      <c r="H154" s="63" t="s">
        <v>28</v>
      </c>
      <c r="I154" s="171" t="s">
        <v>931</v>
      </c>
      <c r="J154" s="142" t="s">
        <v>2060</v>
      </c>
      <c r="K154" s="63">
        <v>10</v>
      </c>
      <c r="L154" s="63">
        <v>1</v>
      </c>
      <c r="M154" s="63">
        <v>0</v>
      </c>
      <c r="N154" s="63">
        <v>4</v>
      </c>
      <c r="O154" s="63">
        <v>2</v>
      </c>
      <c r="P154" s="63">
        <v>0</v>
      </c>
      <c r="Q154" s="63">
        <f t="shared" si="2"/>
        <v>7</v>
      </c>
      <c r="R154" s="172" t="s">
        <v>1958</v>
      </c>
      <c r="S154" s="143" t="s">
        <v>933</v>
      </c>
      <c r="T154" s="380" t="s">
        <v>32</v>
      </c>
      <c r="U154" s="142" t="s">
        <v>2060</v>
      </c>
    </row>
    <row r="155" spans="1:21" ht="15.75">
      <c r="A155" s="132">
        <v>144</v>
      </c>
      <c r="B155" s="105" t="s">
        <v>24</v>
      </c>
      <c r="C155" s="413" t="s">
        <v>2117</v>
      </c>
      <c r="D155" s="413" t="s">
        <v>2118</v>
      </c>
      <c r="E155" s="413" t="s">
        <v>675</v>
      </c>
      <c r="F155" s="352"/>
      <c r="G155" s="414">
        <v>39724</v>
      </c>
      <c r="H155" s="63" t="s">
        <v>28</v>
      </c>
      <c r="I155" s="171" t="s">
        <v>931</v>
      </c>
      <c r="J155" s="342" t="s">
        <v>1611</v>
      </c>
      <c r="K155" s="63">
        <v>10</v>
      </c>
      <c r="L155" s="169">
        <v>1</v>
      </c>
      <c r="M155" s="169">
        <v>0</v>
      </c>
      <c r="N155" s="169">
        <v>4</v>
      </c>
      <c r="O155" s="169">
        <v>0</v>
      </c>
      <c r="P155" s="169">
        <v>2</v>
      </c>
      <c r="Q155" s="63">
        <f t="shared" si="2"/>
        <v>7</v>
      </c>
      <c r="R155" s="172" t="s">
        <v>1958</v>
      </c>
      <c r="S155" s="142" t="s">
        <v>1612</v>
      </c>
      <c r="T155" s="380" t="s">
        <v>32</v>
      </c>
      <c r="U155" s="342" t="s">
        <v>1611</v>
      </c>
    </row>
    <row r="156" spans="1:21" ht="15.75">
      <c r="A156" s="132">
        <v>145</v>
      </c>
      <c r="B156" s="105" t="s">
        <v>24</v>
      </c>
      <c r="C156" s="162" t="s">
        <v>412</v>
      </c>
      <c r="D156" s="162" t="s">
        <v>2119</v>
      </c>
      <c r="E156" s="162" t="s">
        <v>308</v>
      </c>
      <c r="F156" s="352"/>
      <c r="G156" s="420">
        <v>39512</v>
      </c>
      <c r="H156" s="63" t="s">
        <v>28</v>
      </c>
      <c r="I156" s="171" t="s">
        <v>931</v>
      </c>
      <c r="J156" s="142" t="s">
        <v>154</v>
      </c>
      <c r="K156" s="63">
        <v>10</v>
      </c>
      <c r="L156" s="169">
        <v>0</v>
      </c>
      <c r="M156" s="169">
        <v>1</v>
      </c>
      <c r="N156" s="169">
        <v>6</v>
      </c>
      <c r="O156" s="169">
        <v>0</v>
      </c>
      <c r="P156" s="169">
        <v>0</v>
      </c>
      <c r="Q156" s="63">
        <f t="shared" si="2"/>
        <v>7</v>
      </c>
      <c r="R156" s="172" t="s">
        <v>1958</v>
      </c>
      <c r="S156" s="142" t="s">
        <v>155</v>
      </c>
      <c r="T156" s="380" t="s">
        <v>32</v>
      </c>
      <c r="U156" s="142" t="s">
        <v>154</v>
      </c>
    </row>
    <row r="157" spans="1:21" ht="15.75">
      <c r="A157" s="132">
        <v>146</v>
      </c>
      <c r="B157" s="105" t="s">
        <v>24</v>
      </c>
      <c r="C157" s="106" t="s">
        <v>2120</v>
      </c>
      <c r="D157" s="106" t="s">
        <v>1710</v>
      </c>
      <c r="E157" s="106" t="s">
        <v>509</v>
      </c>
      <c r="F157" s="352"/>
      <c r="G157" s="107">
        <v>39836</v>
      </c>
      <c r="H157" s="63" t="s">
        <v>28</v>
      </c>
      <c r="I157" s="171" t="s">
        <v>931</v>
      </c>
      <c r="J157" s="142" t="s">
        <v>270</v>
      </c>
      <c r="K157" s="63">
        <v>10</v>
      </c>
      <c r="L157" s="169">
        <v>1</v>
      </c>
      <c r="M157" s="169">
        <v>0</v>
      </c>
      <c r="N157" s="169">
        <v>4</v>
      </c>
      <c r="O157" s="169">
        <v>2</v>
      </c>
      <c r="P157" s="169">
        <v>0</v>
      </c>
      <c r="Q157" s="63">
        <f t="shared" si="2"/>
        <v>7</v>
      </c>
      <c r="R157" s="172" t="s">
        <v>1958</v>
      </c>
      <c r="S157" s="115" t="s">
        <v>271</v>
      </c>
      <c r="T157" s="380" t="s">
        <v>32</v>
      </c>
      <c r="U157" s="142" t="s">
        <v>270</v>
      </c>
    </row>
    <row r="158" spans="1:21" ht="15.75">
      <c r="A158" s="132">
        <v>147</v>
      </c>
      <c r="B158" s="105" t="s">
        <v>24</v>
      </c>
      <c r="C158" s="142" t="s">
        <v>2121</v>
      </c>
      <c r="D158" s="142" t="s">
        <v>657</v>
      </c>
      <c r="E158" s="142" t="s">
        <v>90</v>
      </c>
      <c r="F158" s="63"/>
      <c r="G158" s="58">
        <v>39759</v>
      </c>
      <c r="H158" s="63" t="s">
        <v>28</v>
      </c>
      <c r="I158" s="171" t="s">
        <v>931</v>
      </c>
      <c r="J158" s="142" t="s">
        <v>867</v>
      </c>
      <c r="K158" s="63">
        <v>10</v>
      </c>
      <c r="L158" s="102">
        <v>4</v>
      </c>
      <c r="M158" s="102">
        <v>0</v>
      </c>
      <c r="N158" s="102">
        <v>3</v>
      </c>
      <c r="O158" s="102">
        <v>0</v>
      </c>
      <c r="P158" s="102">
        <v>0</v>
      </c>
      <c r="Q158" s="63">
        <f t="shared" si="2"/>
        <v>7</v>
      </c>
      <c r="R158" s="172" t="s">
        <v>1958</v>
      </c>
      <c r="S158" s="142" t="s">
        <v>1644</v>
      </c>
      <c r="T158" s="380" t="s">
        <v>32</v>
      </c>
      <c r="U158" s="142" t="s">
        <v>867</v>
      </c>
    </row>
    <row r="159" spans="1:21" ht="15.75">
      <c r="A159" s="132">
        <v>148</v>
      </c>
      <c r="B159" s="105" t="s">
        <v>24</v>
      </c>
      <c r="C159" s="413" t="s">
        <v>2122</v>
      </c>
      <c r="D159" s="413" t="s">
        <v>1424</v>
      </c>
      <c r="E159" s="413" t="s">
        <v>381</v>
      </c>
      <c r="F159" s="63"/>
      <c r="G159" s="414">
        <v>39797</v>
      </c>
      <c r="H159" s="63" t="s">
        <v>28</v>
      </c>
      <c r="I159" s="171" t="s">
        <v>931</v>
      </c>
      <c r="J159" s="342" t="s">
        <v>1611</v>
      </c>
      <c r="K159" s="63">
        <v>10</v>
      </c>
      <c r="L159" s="63">
        <v>2</v>
      </c>
      <c r="M159" s="63">
        <v>0</v>
      </c>
      <c r="N159" s="63">
        <v>3</v>
      </c>
      <c r="O159" s="63">
        <v>0</v>
      </c>
      <c r="P159" s="63">
        <v>2</v>
      </c>
      <c r="Q159" s="63">
        <f t="shared" si="2"/>
        <v>7</v>
      </c>
      <c r="R159" s="172" t="s">
        <v>1958</v>
      </c>
      <c r="S159" s="142" t="s">
        <v>1612</v>
      </c>
      <c r="T159" s="380" t="s">
        <v>32</v>
      </c>
      <c r="U159" s="342" t="s">
        <v>1611</v>
      </c>
    </row>
    <row r="160" spans="1:21" ht="15.75">
      <c r="A160" s="132">
        <v>149</v>
      </c>
      <c r="B160" s="105" t="s">
        <v>24</v>
      </c>
      <c r="C160" s="142" t="s">
        <v>2123</v>
      </c>
      <c r="D160" s="142" t="s">
        <v>2124</v>
      </c>
      <c r="E160" s="142" t="s">
        <v>2125</v>
      </c>
      <c r="F160" s="63"/>
      <c r="G160" s="122">
        <v>39700</v>
      </c>
      <c r="H160" s="63" t="s">
        <v>28</v>
      </c>
      <c r="I160" s="171" t="s">
        <v>931</v>
      </c>
      <c r="J160" s="142" t="s">
        <v>224</v>
      </c>
      <c r="K160" s="63">
        <v>10</v>
      </c>
      <c r="L160" s="102">
        <v>2</v>
      </c>
      <c r="M160" s="102">
        <v>0</v>
      </c>
      <c r="N160" s="102">
        <v>3</v>
      </c>
      <c r="O160" s="102">
        <v>2</v>
      </c>
      <c r="P160" s="102">
        <v>0</v>
      </c>
      <c r="Q160" s="63">
        <f t="shared" si="2"/>
        <v>7</v>
      </c>
      <c r="R160" s="172" t="s">
        <v>1958</v>
      </c>
      <c r="S160" s="142" t="s">
        <v>225</v>
      </c>
      <c r="T160" s="380" t="s">
        <v>32</v>
      </c>
      <c r="U160" s="142" t="s">
        <v>224</v>
      </c>
    </row>
    <row r="161" spans="1:21" ht="15.75">
      <c r="A161" s="132">
        <v>150</v>
      </c>
      <c r="B161" s="105" t="s">
        <v>24</v>
      </c>
      <c r="C161" s="142" t="s">
        <v>2126</v>
      </c>
      <c r="D161" s="142" t="s">
        <v>822</v>
      </c>
      <c r="E161" s="142" t="s">
        <v>302</v>
      </c>
      <c r="F161" s="63"/>
      <c r="G161" s="58">
        <v>39688</v>
      </c>
      <c r="H161" s="63" t="s">
        <v>28</v>
      </c>
      <c r="I161" s="171" t="s">
        <v>931</v>
      </c>
      <c r="J161" s="142" t="s">
        <v>2127</v>
      </c>
      <c r="K161" s="63">
        <v>10</v>
      </c>
      <c r="L161" s="102">
        <v>3</v>
      </c>
      <c r="M161" s="102">
        <v>1</v>
      </c>
      <c r="N161" s="102">
        <v>1</v>
      </c>
      <c r="O161" s="102">
        <v>2</v>
      </c>
      <c r="P161" s="102">
        <v>0</v>
      </c>
      <c r="Q161" s="63">
        <f t="shared" si="2"/>
        <v>7</v>
      </c>
      <c r="R161" s="172" t="s">
        <v>1958</v>
      </c>
      <c r="S161" s="142" t="s">
        <v>2128</v>
      </c>
      <c r="T161" s="380" t="s">
        <v>32</v>
      </c>
      <c r="U161" s="142" t="s">
        <v>2127</v>
      </c>
    </row>
    <row r="162" spans="1:21" ht="15.75">
      <c r="A162" s="132">
        <v>151</v>
      </c>
      <c r="B162" s="105" t="s">
        <v>24</v>
      </c>
      <c r="C162" s="413" t="s">
        <v>2129</v>
      </c>
      <c r="D162" s="413" t="s">
        <v>2130</v>
      </c>
      <c r="E162" s="413" t="s">
        <v>554</v>
      </c>
      <c r="F162" s="352"/>
      <c r="G162" s="414">
        <v>39599</v>
      </c>
      <c r="H162" s="63" t="s">
        <v>28</v>
      </c>
      <c r="I162" s="171" t="s">
        <v>931</v>
      </c>
      <c r="J162" s="342" t="s">
        <v>1611</v>
      </c>
      <c r="K162" s="63">
        <v>10</v>
      </c>
      <c r="L162" s="169">
        <v>2</v>
      </c>
      <c r="M162" s="169">
        <v>0</v>
      </c>
      <c r="N162" s="169">
        <v>3</v>
      </c>
      <c r="O162" s="169">
        <v>0</v>
      </c>
      <c r="P162" s="169">
        <v>2</v>
      </c>
      <c r="Q162" s="63">
        <f t="shared" si="2"/>
        <v>7</v>
      </c>
      <c r="R162" s="172" t="s">
        <v>1958</v>
      </c>
      <c r="S162" s="103" t="s">
        <v>42</v>
      </c>
      <c r="T162" s="380" t="s">
        <v>32</v>
      </c>
      <c r="U162" s="342" t="s">
        <v>1611</v>
      </c>
    </row>
    <row r="163" spans="1:21" ht="15.75">
      <c r="A163" s="132">
        <v>152</v>
      </c>
      <c r="B163" s="105" t="s">
        <v>24</v>
      </c>
      <c r="C163" s="142" t="s">
        <v>1651</v>
      </c>
      <c r="D163" s="142" t="s">
        <v>332</v>
      </c>
      <c r="E163" s="142" t="s">
        <v>1546</v>
      </c>
      <c r="F163" s="352"/>
      <c r="G163" s="58">
        <v>39609</v>
      </c>
      <c r="H163" s="63" t="s">
        <v>28</v>
      </c>
      <c r="I163" s="171" t="s">
        <v>931</v>
      </c>
      <c r="J163" s="142" t="s">
        <v>1053</v>
      </c>
      <c r="K163" s="63">
        <v>10</v>
      </c>
      <c r="L163" s="169">
        <v>3</v>
      </c>
      <c r="M163" s="169">
        <v>0</v>
      </c>
      <c r="N163" s="169">
        <v>4</v>
      </c>
      <c r="O163" s="169">
        <v>0</v>
      </c>
      <c r="P163" s="169">
        <v>0</v>
      </c>
      <c r="Q163" s="63">
        <f t="shared" si="2"/>
        <v>7</v>
      </c>
      <c r="R163" s="172" t="s">
        <v>1958</v>
      </c>
      <c r="S163" s="142" t="s">
        <v>102</v>
      </c>
      <c r="T163" s="380" t="s">
        <v>32</v>
      </c>
      <c r="U163" s="142" t="s">
        <v>1053</v>
      </c>
    </row>
    <row r="164" spans="1:21" ht="15.75">
      <c r="A164" s="132">
        <v>153</v>
      </c>
      <c r="B164" s="105" t="s">
        <v>24</v>
      </c>
      <c r="C164" s="142" t="s">
        <v>2131</v>
      </c>
      <c r="D164" s="142" t="s">
        <v>361</v>
      </c>
      <c r="E164" s="142" t="s">
        <v>341</v>
      </c>
      <c r="F164" s="63"/>
      <c r="G164" s="58">
        <v>39789</v>
      </c>
      <c r="H164" s="63" t="s">
        <v>28</v>
      </c>
      <c r="I164" s="171" t="s">
        <v>931</v>
      </c>
      <c r="J164" s="142" t="s">
        <v>1748</v>
      </c>
      <c r="K164" s="63">
        <v>10</v>
      </c>
      <c r="L164" s="63">
        <v>2</v>
      </c>
      <c r="M164" s="63">
        <v>0</v>
      </c>
      <c r="N164" s="63">
        <v>2</v>
      </c>
      <c r="O164" s="63">
        <v>2</v>
      </c>
      <c r="P164" s="63">
        <v>1</v>
      </c>
      <c r="Q164" s="63">
        <f t="shared" si="2"/>
        <v>7</v>
      </c>
      <c r="R164" s="172" t="s">
        <v>1958</v>
      </c>
      <c r="S164" s="142" t="s">
        <v>1106</v>
      </c>
      <c r="T164" s="380" t="s">
        <v>32</v>
      </c>
      <c r="U164" s="142" t="s">
        <v>1748</v>
      </c>
    </row>
    <row r="165" spans="1:21" ht="15.75">
      <c r="A165" s="132">
        <v>154</v>
      </c>
      <c r="B165" s="105" t="s">
        <v>24</v>
      </c>
      <c r="C165" s="142" t="s">
        <v>2132</v>
      </c>
      <c r="D165" s="142" t="s">
        <v>672</v>
      </c>
      <c r="E165" s="142" t="s">
        <v>675</v>
      </c>
      <c r="F165" s="63"/>
      <c r="G165" s="58">
        <v>39694</v>
      </c>
      <c r="H165" s="63" t="s">
        <v>28</v>
      </c>
      <c r="I165" s="171" t="s">
        <v>931</v>
      </c>
      <c r="J165" s="142" t="s">
        <v>2060</v>
      </c>
      <c r="K165" s="63">
        <v>10</v>
      </c>
      <c r="L165" s="102">
        <v>3</v>
      </c>
      <c r="M165" s="102">
        <v>1</v>
      </c>
      <c r="N165" s="102">
        <v>3</v>
      </c>
      <c r="O165" s="102">
        <v>0</v>
      </c>
      <c r="P165" s="102">
        <v>0</v>
      </c>
      <c r="Q165" s="63">
        <f t="shared" si="2"/>
        <v>7</v>
      </c>
      <c r="R165" s="172" t="s">
        <v>1958</v>
      </c>
      <c r="S165" s="143" t="s">
        <v>933</v>
      </c>
      <c r="T165" s="380" t="s">
        <v>32</v>
      </c>
      <c r="U165" s="142" t="s">
        <v>2060</v>
      </c>
    </row>
    <row r="166" spans="1:21" ht="15.75">
      <c r="A166" s="132">
        <v>155</v>
      </c>
      <c r="B166" s="105" t="s">
        <v>24</v>
      </c>
      <c r="C166" s="139" t="s">
        <v>2133</v>
      </c>
      <c r="D166" s="139" t="s">
        <v>2134</v>
      </c>
      <c r="E166" s="139" t="s">
        <v>305</v>
      </c>
      <c r="F166" s="352"/>
      <c r="G166" s="138">
        <v>39578</v>
      </c>
      <c r="H166" s="63" t="s">
        <v>28</v>
      </c>
      <c r="I166" s="171" t="s">
        <v>931</v>
      </c>
      <c r="J166" s="139" t="s">
        <v>382</v>
      </c>
      <c r="K166" s="63">
        <v>10</v>
      </c>
      <c r="L166" s="169">
        <v>0</v>
      </c>
      <c r="M166" s="169">
        <v>0</v>
      </c>
      <c r="N166" s="169">
        <v>4</v>
      </c>
      <c r="O166" s="169">
        <v>2</v>
      </c>
      <c r="P166" s="169">
        <v>0.5</v>
      </c>
      <c r="Q166" s="63">
        <f t="shared" si="2"/>
        <v>6.5</v>
      </c>
      <c r="R166" s="172" t="s">
        <v>1958</v>
      </c>
      <c r="S166" s="139" t="s">
        <v>383</v>
      </c>
      <c r="T166" s="380" t="s">
        <v>32</v>
      </c>
      <c r="U166" s="139" t="s">
        <v>382</v>
      </c>
    </row>
    <row r="167" spans="1:21" ht="15.75">
      <c r="A167" s="132">
        <v>156</v>
      </c>
      <c r="B167" s="105" t="s">
        <v>24</v>
      </c>
      <c r="C167" s="142" t="s">
        <v>447</v>
      </c>
      <c r="D167" s="142" t="s">
        <v>446</v>
      </c>
      <c r="E167" s="142" t="s">
        <v>449</v>
      </c>
      <c r="F167" s="63"/>
      <c r="G167" s="113">
        <v>39763</v>
      </c>
      <c r="H167" s="63" t="s">
        <v>28</v>
      </c>
      <c r="I167" s="171" t="s">
        <v>931</v>
      </c>
      <c r="J167" s="142" t="s">
        <v>358</v>
      </c>
      <c r="K167" s="63">
        <v>10</v>
      </c>
      <c r="L167" s="102">
        <v>1</v>
      </c>
      <c r="M167" s="102">
        <v>0</v>
      </c>
      <c r="N167" s="102">
        <v>3</v>
      </c>
      <c r="O167" s="102">
        <v>2</v>
      </c>
      <c r="P167" s="102">
        <v>0.5</v>
      </c>
      <c r="Q167" s="63">
        <f t="shared" si="2"/>
        <v>6.5</v>
      </c>
      <c r="R167" s="172" t="s">
        <v>1958</v>
      </c>
      <c r="S167" s="142" t="s">
        <v>1991</v>
      </c>
      <c r="T167" s="380" t="s">
        <v>32</v>
      </c>
      <c r="U167" s="142" t="s">
        <v>358</v>
      </c>
    </row>
    <row r="168" spans="1:21" ht="15.75">
      <c r="A168" s="132">
        <v>157</v>
      </c>
      <c r="B168" s="105" t="s">
        <v>24</v>
      </c>
      <c r="C168" s="162" t="s">
        <v>2076</v>
      </c>
      <c r="D168" s="162" t="s">
        <v>121</v>
      </c>
      <c r="E168" s="162" t="s">
        <v>2135</v>
      </c>
      <c r="F168" s="63"/>
      <c r="G168" s="58">
        <v>39419</v>
      </c>
      <c r="H168" s="63" t="s">
        <v>28</v>
      </c>
      <c r="I168" s="171" t="s">
        <v>931</v>
      </c>
      <c r="J168" s="142" t="s">
        <v>82</v>
      </c>
      <c r="K168" s="63">
        <v>10</v>
      </c>
      <c r="L168" s="102">
        <v>1</v>
      </c>
      <c r="M168" s="102">
        <v>2</v>
      </c>
      <c r="N168" s="102">
        <v>3</v>
      </c>
      <c r="O168" s="102">
        <v>0</v>
      </c>
      <c r="P168" s="102">
        <v>0.5</v>
      </c>
      <c r="Q168" s="63">
        <f t="shared" si="2"/>
        <v>6.5</v>
      </c>
      <c r="R168" s="172" t="s">
        <v>1958</v>
      </c>
      <c r="S168" s="162" t="s">
        <v>83</v>
      </c>
      <c r="T168" s="380" t="s">
        <v>32</v>
      </c>
      <c r="U168" s="142" t="s">
        <v>82</v>
      </c>
    </row>
    <row r="169" spans="1:21" ht="15.75">
      <c r="A169" s="132">
        <v>158</v>
      </c>
      <c r="B169" s="105" t="s">
        <v>24</v>
      </c>
      <c r="C169" s="142" t="s">
        <v>1887</v>
      </c>
      <c r="D169" s="142" t="s">
        <v>2136</v>
      </c>
      <c r="E169" s="142" t="s">
        <v>295</v>
      </c>
      <c r="F169" s="352"/>
      <c r="G169" s="62">
        <v>39665</v>
      </c>
      <c r="H169" s="63" t="s">
        <v>28</v>
      </c>
      <c r="I169" s="171" t="s">
        <v>931</v>
      </c>
      <c r="J169" s="142" t="s">
        <v>287</v>
      </c>
      <c r="K169" s="63">
        <v>10</v>
      </c>
      <c r="L169" s="169">
        <v>1</v>
      </c>
      <c r="M169" s="169">
        <v>0</v>
      </c>
      <c r="N169" s="169">
        <v>0</v>
      </c>
      <c r="O169" s="169">
        <v>4</v>
      </c>
      <c r="P169" s="169">
        <v>1</v>
      </c>
      <c r="Q169" s="63">
        <f t="shared" si="2"/>
        <v>6</v>
      </c>
      <c r="R169" s="172" t="s">
        <v>1958</v>
      </c>
      <c r="S169" s="142" t="s">
        <v>546</v>
      </c>
      <c r="T169" s="380" t="s">
        <v>32</v>
      </c>
      <c r="U169" s="142" t="s">
        <v>287</v>
      </c>
    </row>
    <row r="170" spans="1:21" ht="15.75">
      <c r="A170" s="132">
        <v>159</v>
      </c>
      <c r="B170" s="105" t="s">
        <v>24</v>
      </c>
      <c r="C170" s="103" t="s">
        <v>945</v>
      </c>
      <c r="D170" s="103" t="s">
        <v>499</v>
      </c>
      <c r="E170" s="103" t="s">
        <v>140</v>
      </c>
      <c r="F170" s="63"/>
      <c r="G170" s="417">
        <v>39648</v>
      </c>
      <c r="H170" s="63" t="s">
        <v>28</v>
      </c>
      <c r="I170" s="171" t="s">
        <v>931</v>
      </c>
      <c r="J170" s="142" t="s">
        <v>78</v>
      </c>
      <c r="K170" s="63">
        <v>10</v>
      </c>
      <c r="L170" s="102">
        <v>0</v>
      </c>
      <c r="M170" s="102">
        <v>1</v>
      </c>
      <c r="N170" s="102">
        <v>3</v>
      </c>
      <c r="O170" s="102">
        <v>2</v>
      </c>
      <c r="P170" s="102">
        <v>0</v>
      </c>
      <c r="Q170" s="63">
        <f t="shared" si="2"/>
        <v>6</v>
      </c>
      <c r="R170" s="172" t="s">
        <v>1958</v>
      </c>
      <c r="S170" s="142" t="s">
        <v>145</v>
      </c>
      <c r="T170" s="380" t="s">
        <v>32</v>
      </c>
      <c r="U170" s="142" t="s">
        <v>78</v>
      </c>
    </row>
    <row r="171" spans="1:21" ht="15.75">
      <c r="A171" s="132">
        <v>160</v>
      </c>
      <c r="B171" s="105" t="s">
        <v>24</v>
      </c>
      <c r="C171" s="413" t="s">
        <v>2137</v>
      </c>
      <c r="D171" s="413" t="s">
        <v>1694</v>
      </c>
      <c r="E171" s="413" t="s">
        <v>153</v>
      </c>
      <c r="F171" s="63"/>
      <c r="G171" s="414">
        <v>39542</v>
      </c>
      <c r="H171" s="63" t="s">
        <v>28</v>
      </c>
      <c r="I171" s="171" t="s">
        <v>931</v>
      </c>
      <c r="J171" s="342" t="s">
        <v>1611</v>
      </c>
      <c r="K171" s="63">
        <v>10</v>
      </c>
      <c r="L171" s="102">
        <v>0</v>
      </c>
      <c r="M171" s="102">
        <v>0</v>
      </c>
      <c r="N171" s="102">
        <v>4</v>
      </c>
      <c r="O171" s="102">
        <v>0</v>
      </c>
      <c r="P171" s="102">
        <v>2</v>
      </c>
      <c r="Q171" s="63">
        <f t="shared" si="2"/>
        <v>6</v>
      </c>
      <c r="R171" s="172" t="s">
        <v>1958</v>
      </c>
      <c r="S171" s="142" t="s">
        <v>1612</v>
      </c>
      <c r="T171" s="380" t="s">
        <v>32</v>
      </c>
      <c r="U171" s="342" t="s">
        <v>1611</v>
      </c>
    </row>
    <row r="172" spans="1:21" ht="15.75">
      <c r="A172" s="132">
        <v>161</v>
      </c>
      <c r="B172" s="105" t="s">
        <v>24</v>
      </c>
      <c r="C172" s="142" t="s">
        <v>2138</v>
      </c>
      <c r="D172" s="142" t="s">
        <v>1552</v>
      </c>
      <c r="E172" s="142" t="s">
        <v>302</v>
      </c>
      <c r="F172" s="63"/>
      <c r="G172" s="58">
        <v>39633</v>
      </c>
      <c r="H172" s="63" t="s">
        <v>28</v>
      </c>
      <c r="I172" s="171" t="s">
        <v>931</v>
      </c>
      <c r="J172" s="142" t="s">
        <v>867</v>
      </c>
      <c r="K172" s="63">
        <v>10</v>
      </c>
      <c r="L172" s="102">
        <v>0</v>
      </c>
      <c r="M172" s="102">
        <v>0</v>
      </c>
      <c r="N172" s="102">
        <v>3</v>
      </c>
      <c r="O172" s="102">
        <v>2</v>
      </c>
      <c r="P172" s="102">
        <v>1</v>
      </c>
      <c r="Q172" s="63">
        <f t="shared" si="2"/>
        <v>6</v>
      </c>
      <c r="R172" s="172" t="s">
        <v>1958</v>
      </c>
      <c r="S172" s="142" t="s">
        <v>1644</v>
      </c>
      <c r="T172" s="380" t="s">
        <v>32</v>
      </c>
      <c r="U172" s="142" t="s">
        <v>867</v>
      </c>
    </row>
    <row r="173" spans="1:21" ht="15.75">
      <c r="A173" s="132">
        <v>162</v>
      </c>
      <c r="B173" s="105" t="s">
        <v>24</v>
      </c>
      <c r="C173" s="162" t="s">
        <v>2139</v>
      </c>
      <c r="D173" s="162" t="s">
        <v>2140</v>
      </c>
      <c r="E173" s="142" t="s">
        <v>105</v>
      </c>
      <c r="F173" s="352"/>
      <c r="G173" s="58">
        <v>39420</v>
      </c>
      <c r="H173" s="63" t="s">
        <v>28</v>
      </c>
      <c r="I173" s="171" t="s">
        <v>931</v>
      </c>
      <c r="J173" s="162" t="s">
        <v>2017</v>
      </c>
      <c r="K173" s="63">
        <v>10</v>
      </c>
      <c r="L173" s="169">
        <v>1</v>
      </c>
      <c r="M173" s="169">
        <v>1</v>
      </c>
      <c r="N173" s="169">
        <v>0</v>
      </c>
      <c r="O173" s="169">
        <v>2</v>
      </c>
      <c r="P173" s="169">
        <v>2</v>
      </c>
      <c r="Q173" s="63">
        <f t="shared" si="2"/>
        <v>6</v>
      </c>
      <c r="R173" s="172" t="s">
        <v>1958</v>
      </c>
      <c r="S173" s="142" t="s">
        <v>2018</v>
      </c>
      <c r="T173" s="380" t="s">
        <v>32</v>
      </c>
      <c r="U173" s="162" t="s">
        <v>2017</v>
      </c>
    </row>
    <row r="174" spans="1:21" ht="15.75">
      <c r="A174" s="132">
        <v>163</v>
      </c>
      <c r="B174" s="105" t="s">
        <v>24</v>
      </c>
      <c r="C174" s="106" t="s">
        <v>2141</v>
      </c>
      <c r="D174" s="106" t="s">
        <v>1035</v>
      </c>
      <c r="E174" s="106" t="s">
        <v>2142</v>
      </c>
      <c r="F174" s="63"/>
      <c r="G174" s="128">
        <v>39845</v>
      </c>
      <c r="H174" s="63" t="s">
        <v>28</v>
      </c>
      <c r="I174" s="171" t="s">
        <v>931</v>
      </c>
      <c r="J174" s="162" t="s">
        <v>52</v>
      </c>
      <c r="K174" s="63">
        <v>10</v>
      </c>
      <c r="L174" s="102">
        <v>0</v>
      </c>
      <c r="M174" s="102">
        <v>1</v>
      </c>
      <c r="N174" s="102">
        <v>0</v>
      </c>
      <c r="O174" s="102">
        <v>4</v>
      </c>
      <c r="P174" s="102">
        <v>1</v>
      </c>
      <c r="Q174" s="63">
        <f t="shared" si="2"/>
        <v>6</v>
      </c>
      <c r="R174" s="172" t="s">
        <v>1958</v>
      </c>
      <c r="S174" s="142" t="s">
        <v>53</v>
      </c>
      <c r="T174" s="380" t="s">
        <v>32</v>
      </c>
      <c r="U174" s="162" t="s">
        <v>52</v>
      </c>
    </row>
    <row r="175" spans="1:21" ht="15.75">
      <c r="A175" s="132">
        <v>164</v>
      </c>
      <c r="B175" s="105" t="s">
        <v>24</v>
      </c>
      <c r="C175" s="142" t="s">
        <v>2143</v>
      </c>
      <c r="D175" s="142" t="s">
        <v>556</v>
      </c>
      <c r="E175" s="142" t="s">
        <v>2144</v>
      </c>
      <c r="F175" s="352"/>
      <c r="G175" s="62">
        <v>39824</v>
      </c>
      <c r="H175" s="63" t="s">
        <v>28</v>
      </c>
      <c r="I175" s="171" t="s">
        <v>931</v>
      </c>
      <c r="J175" s="166" t="s">
        <v>115</v>
      </c>
      <c r="K175" s="63">
        <v>10</v>
      </c>
      <c r="L175" s="169">
        <v>2</v>
      </c>
      <c r="M175" s="169">
        <v>1</v>
      </c>
      <c r="N175" s="169">
        <v>1</v>
      </c>
      <c r="O175" s="169">
        <v>0</v>
      </c>
      <c r="P175" s="169">
        <v>2</v>
      </c>
      <c r="Q175" s="63">
        <f t="shared" si="2"/>
        <v>6</v>
      </c>
      <c r="R175" s="172" t="s">
        <v>1958</v>
      </c>
      <c r="S175" s="142" t="s">
        <v>116</v>
      </c>
      <c r="T175" s="380" t="s">
        <v>32</v>
      </c>
      <c r="U175" s="166" t="s">
        <v>115</v>
      </c>
    </row>
    <row r="176" spans="1:21" ht="15.75">
      <c r="A176" s="132">
        <v>165</v>
      </c>
      <c r="B176" s="105" t="s">
        <v>24</v>
      </c>
      <c r="C176" s="166" t="s">
        <v>2145</v>
      </c>
      <c r="D176" s="166" t="s">
        <v>861</v>
      </c>
      <c r="E176" s="142" t="s">
        <v>681</v>
      </c>
      <c r="F176" s="63"/>
      <c r="G176" s="58">
        <v>39708</v>
      </c>
      <c r="H176" s="63" t="s">
        <v>28</v>
      </c>
      <c r="I176" s="171" t="s">
        <v>931</v>
      </c>
      <c r="J176" s="142" t="s">
        <v>2060</v>
      </c>
      <c r="K176" s="63">
        <v>10</v>
      </c>
      <c r="L176" s="102">
        <v>1</v>
      </c>
      <c r="M176" s="102">
        <v>1</v>
      </c>
      <c r="N176" s="102">
        <v>4</v>
      </c>
      <c r="O176" s="102">
        <v>0</v>
      </c>
      <c r="P176" s="102">
        <v>0</v>
      </c>
      <c r="Q176" s="63">
        <f t="shared" si="2"/>
        <v>6</v>
      </c>
      <c r="R176" s="172" t="s">
        <v>1958</v>
      </c>
      <c r="S176" s="143" t="s">
        <v>933</v>
      </c>
      <c r="T176" s="380" t="s">
        <v>32</v>
      </c>
      <c r="U176" s="142" t="s">
        <v>2060</v>
      </c>
    </row>
    <row r="177" spans="1:21" ht="15.75">
      <c r="A177" s="132">
        <v>166</v>
      </c>
      <c r="B177" s="105" t="s">
        <v>24</v>
      </c>
      <c r="C177" s="162" t="s">
        <v>558</v>
      </c>
      <c r="D177" s="162" t="s">
        <v>230</v>
      </c>
      <c r="E177" s="162" t="s">
        <v>177</v>
      </c>
      <c r="F177" s="352"/>
      <c r="G177" s="58">
        <v>39538</v>
      </c>
      <c r="H177" s="63" t="s">
        <v>28</v>
      </c>
      <c r="I177" s="171" t="s">
        <v>931</v>
      </c>
      <c r="J177" s="142" t="s">
        <v>82</v>
      </c>
      <c r="K177" s="63">
        <v>10</v>
      </c>
      <c r="L177" s="169">
        <v>0</v>
      </c>
      <c r="M177" s="169">
        <v>0</v>
      </c>
      <c r="N177" s="169">
        <v>1</v>
      </c>
      <c r="O177" s="169">
        <v>4</v>
      </c>
      <c r="P177" s="169">
        <v>1</v>
      </c>
      <c r="Q177" s="63">
        <f t="shared" si="2"/>
        <v>6</v>
      </c>
      <c r="R177" s="172" t="s">
        <v>1958</v>
      </c>
      <c r="S177" s="162" t="s">
        <v>83</v>
      </c>
      <c r="T177" s="380" t="s">
        <v>32</v>
      </c>
      <c r="U177" s="142" t="s">
        <v>82</v>
      </c>
    </row>
    <row r="178" spans="1:21" ht="15.75">
      <c r="A178" s="132">
        <v>167</v>
      </c>
      <c r="B178" s="105" t="s">
        <v>24</v>
      </c>
      <c r="C178" s="142" t="s">
        <v>2146</v>
      </c>
      <c r="D178" s="142" t="s">
        <v>842</v>
      </c>
      <c r="E178" s="142" t="s">
        <v>844</v>
      </c>
      <c r="F178" s="352"/>
      <c r="G178" s="58">
        <v>39618</v>
      </c>
      <c r="H178" s="63" t="s">
        <v>28</v>
      </c>
      <c r="I178" s="171" t="s">
        <v>931</v>
      </c>
      <c r="J178" s="142" t="s">
        <v>516</v>
      </c>
      <c r="K178" s="63">
        <v>10</v>
      </c>
      <c r="L178" s="169">
        <v>1</v>
      </c>
      <c r="M178" s="169">
        <v>1</v>
      </c>
      <c r="N178" s="169">
        <v>0</v>
      </c>
      <c r="O178" s="169">
        <v>4</v>
      </c>
      <c r="P178" s="169">
        <v>0</v>
      </c>
      <c r="Q178" s="63">
        <f t="shared" si="2"/>
        <v>6</v>
      </c>
      <c r="R178" s="172" t="s">
        <v>1958</v>
      </c>
      <c r="S178" s="142" t="s">
        <v>517</v>
      </c>
      <c r="T178" s="380" t="s">
        <v>32</v>
      </c>
      <c r="U178" s="142" t="s">
        <v>516</v>
      </c>
    </row>
    <row r="179" spans="1:21" ht="15.75">
      <c r="A179" s="132">
        <v>168</v>
      </c>
      <c r="B179" s="105" t="s">
        <v>24</v>
      </c>
      <c r="C179" s="413" t="s">
        <v>2147</v>
      </c>
      <c r="D179" s="413" t="s">
        <v>340</v>
      </c>
      <c r="E179" s="413" t="s">
        <v>185</v>
      </c>
      <c r="F179" s="352"/>
      <c r="G179" s="414">
        <v>39521</v>
      </c>
      <c r="H179" s="63" t="s">
        <v>28</v>
      </c>
      <c r="I179" s="171" t="s">
        <v>931</v>
      </c>
      <c r="J179" s="342" t="s">
        <v>1611</v>
      </c>
      <c r="K179" s="63">
        <v>10</v>
      </c>
      <c r="L179" s="169">
        <v>3</v>
      </c>
      <c r="M179" s="169">
        <v>0</v>
      </c>
      <c r="N179" s="169">
        <v>3</v>
      </c>
      <c r="O179" s="169">
        <v>0</v>
      </c>
      <c r="P179" s="169">
        <v>0</v>
      </c>
      <c r="Q179" s="63">
        <f t="shared" si="2"/>
        <v>6</v>
      </c>
      <c r="R179" s="172" t="s">
        <v>1958</v>
      </c>
      <c r="S179" s="103" t="s">
        <v>42</v>
      </c>
      <c r="T179" s="380" t="s">
        <v>32</v>
      </c>
      <c r="U179" s="342" t="s">
        <v>1611</v>
      </c>
    </row>
    <row r="180" spans="1:21" ht="15.75">
      <c r="A180" s="132">
        <v>169</v>
      </c>
      <c r="B180" s="105" t="s">
        <v>24</v>
      </c>
      <c r="C180" s="413" t="s">
        <v>2148</v>
      </c>
      <c r="D180" s="413" t="s">
        <v>443</v>
      </c>
      <c r="E180" s="413" t="s">
        <v>198</v>
      </c>
      <c r="F180" s="352"/>
      <c r="G180" s="414">
        <v>39653</v>
      </c>
      <c r="H180" s="63" t="s">
        <v>28</v>
      </c>
      <c r="I180" s="171" t="s">
        <v>931</v>
      </c>
      <c r="J180" s="342" t="s">
        <v>1611</v>
      </c>
      <c r="K180" s="63">
        <v>10</v>
      </c>
      <c r="L180" s="169">
        <v>0</v>
      </c>
      <c r="M180" s="169">
        <v>1</v>
      </c>
      <c r="N180" s="169">
        <v>4</v>
      </c>
      <c r="O180" s="169">
        <v>0</v>
      </c>
      <c r="P180" s="169">
        <v>1</v>
      </c>
      <c r="Q180" s="63">
        <f t="shared" si="2"/>
        <v>6</v>
      </c>
      <c r="R180" s="172" t="s">
        <v>1958</v>
      </c>
      <c r="S180" s="103" t="s">
        <v>1977</v>
      </c>
      <c r="T180" s="380" t="s">
        <v>32</v>
      </c>
      <c r="U180" s="342" t="s">
        <v>1611</v>
      </c>
    </row>
    <row r="181" spans="1:21" ht="15.75">
      <c r="A181" s="132">
        <v>170</v>
      </c>
      <c r="B181" s="105" t="s">
        <v>24</v>
      </c>
      <c r="C181" s="413" t="s">
        <v>1407</v>
      </c>
      <c r="D181" s="413" t="s">
        <v>715</v>
      </c>
      <c r="E181" s="413" t="s">
        <v>182</v>
      </c>
      <c r="F181" s="352"/>
      <c r="G181" s="414">
        <v>39645</v>
      </c>
      <c r="H181" s="63" t="s">
        <v>28</v>
      </c>
      <c r="I181" s="171" t="s">
        <v>931</v>
      </c>
      <c r="J181" s="342" t="s">
        <v>1611</v>
      </c>
      <c r="K181" s="63">
        <v>10</v>
      </c>
      <c r="L181" s="169">
        <v>2</v>
      </c>
      <c r="M181" s="169">
        <v>0</v>
      </c>
      <c r="N181" s="169">
        <v>0</v>
      </c>
      <c r="O181" s="169">
        <v>2</v>
      </c>
      <c r="P181" s="169">
        <v>2</v>
      </c>
      <c r="Q181" s="63">
        <f t="shared" si="2"/>
        <v>6</v>
      </c>
      <c r="R181" s="172" t="s">
        <v>1958</v>
      </c>
      <c r="S181" s="103" t="s">
        <v>42</v>
      </c>
      <c r="T181" s="380" t="s">
        <v>32</v>
      </c>
      <c r="U181" s="342" t="s">
        <v>1611</v>
      </c>
    </row>
    <row r="182" spans="1:21" ht="15.75">
      <c r="A182" s="132">
        <v>171</v>
      </c>
      <c r="B182" s="105" t="s">
        <v>24</v>
      </c>
      <c r="C182" s="166" t="s">
        <v>2149</v>
      </c>
      <c r="D182" s="166" t="s">
        <v>732</v>
      </c>
      <c r="E182" s="166" t="s">
        <v>45</v>
      </c>
      <c r="F182" s="352"/>
      <c r="G182" s="156">
        <v>39595</v>
      </c>
      <c r="H182" s="63" t="s">
        <v>28</v>
      </c>
      <c r="I182" s="171" t="s">
        <v>931</v>
      </c>
      <c r="J182" s="142" t="s">
        <v>538</v>
      </c>
      <c r="K182" s="63">
        <v>10</v>
      </c>
      <c r="L182" s="169">
        <v>0</v>
      </c>
      <c r="M182" s="169">
        <v>1</v>
      </c>
      <c r="N182" s="169">
        <v>3</v>
      </c>
      <c r="O182" s="169">
        <v>2</v>
      </c>
      <c r="P182" s="169">
        <v>0</v>
      </c>
      <c r="Q182" s="63">
        <f t="shared" si="2"/>
        <v>6</v>
      </c>
      <c r="R182" s="172" t="s">
        <v>1958</v>
      </c>
      <c r="S182" s="142" t="s">
        <v>539</v>
      </c>
      <c r="T182" s="380" t="s">
        <v>32</v>
      </c>
      <c r="U182" s="142" t="s">
        <v>538</v>
      </c>
    </row>
    <row r="183" spans="1:21" ht="15.75">
      <c r="A183" s="132">
        <v>172</v>
      </c>
      <c r="B183" s="105" t="s">
        <v>24</v>
      </c>
      <c r="C183" s="142" t="s">
        <v>2150</v>
      </c>
      <c r="D183" s="142" t="s">
        <v>94</v>
      </c>
      <c r="E183" s="166" t="s">
        <v>240</v>
      </c>
      <c r="F183" s="352"/>
      <c r="G183" s="58">
        <v>39566</v>
      </c>
      <c r="H183" s="63" t="s">
        <v>28</v>
      </c>
      <c r="I183" s="171" t="s">
        <v>931</v>
      </c>
      <c r="J183" s="142" t="s">
        <v>68</v>
      </c>
      <c r="K183" s="63">
        <v>10</v>
      </c>
      <c r="L183" s="169">
        <v>1</v>
      </c>
      <c r="M183" s="169">
        <v>0</v>
      </c>
      <c r="N183" s="169">
        <v>3</v>
      </c>
      <c r="O183" s="169">
        <v>0</v>
      </c>
      <c r="P183" s="169">
        <v>2</v>
      </c>
      <c r="Q183" s="63">
        <f t="shared" si="2"/>
        <v>6</v>
      </c>
      <c r="R183" s="172" t="s">
        <v>1958</v>
      </c>
      <c r="S183" s="142" t="s">
        <v>1686</v>
      </c>
      <c r="T183" s="380" t="s">
        <v>32</v>
      </c>
      <c r="U183" s="142" t="s">
        <v>68</v>
      </c>
    </row>
    <row r="184" spans="1:21" ht="15.75">
      <c r="A184" s="132">
        <v>173</v>
      </c>
      <c r="B184" s="105" t="s">
        <v>24</v>
      </c>
      <c r="C184" s="106" t="s">
        <v>2151</v>
      </c>
      <c r="D184" s="106" t="s">
        <v>2152</v>
      </c>
      <c r="E184" s="106" t="s">
        <v>2153</v>
      </c>
      <c r="F184" s="352"/>
      <c r="G184" s="128">
        <v>39584</v>
      </c>
      <c r="H184" s="63" t="s">
        <v>28</v>
      </c>
      <c r="I184" s="171" t="s">
        <v>931</v>
      </c>
      <c r="J184" s="162" t="s">
        <v>52</v>
      </c>
      <c r="K184" s="63">
        <v>10</v>
      </c>
      <c r="L184" s="169">
        <v>3</v>
      </c>
      <c r="M184" s="169">
        <v>0</v>
      </c>
      <c r="N184" s="169">
        <v>0.5</v>
      </c>
      <c r="O184" s="169">
        <v>0</v>
      </c>
      <c r="P184" s="169">
        <v>2.5</v>
      </c>
      <c r="Q184" s="63">
        <f t="shared" si="2"/>
        <v>6</v>
      </c>
      <c r="R184" s="172" t="s">
        <v>1958</v>
      </c>
      <c r="S184" s="142" t="s">
        <v>53</v>
      </c>
      <c r="T184" s="380" t="s">
        <v>32</v>
      </c>
      <c r="U184" s="162" t="s">
        <v>52</v>
      </c>
    </row>
    <row r="185" spans="1:21" ht="15.75">
      <c r="A185" s="132">
        <v>174</v>
      </c>
      <c r="B185" s="105" t="s">
        <v>24</v>
      </c>
      <c r="C185" s="413" t="s">
        <v>2154</v>
      </c>
      <c r="D185" s="413" t="s">
        <v>446</v>
      </c>
      <c r="E185" s="413" t="s">
        <v>105</v>
      </c>
      <c r="F185" s="352"/>
      <c r="G185" s="414">
        <v>39738</v>
      </c>
      <c r="H185" s="63" t="s">
        <v>28</v>
      </c>
      <c r="I185" s="171" t="s">
        <v>931</v>
      </c>
      <c r="J185" s="342" t="s">
        <v>1611</v>
      </c>
      <c r="K185" s="63">
        <v>10</v>
      </c>
      <c r="L185" s="169">
        <v>1</v>
      </c>
      <c r="M185" s="169">
        <v>0</v>
      </c>
      <c r="N185" s="169">
        <v>3</v>
      </c>
      <c r="O185" s="169">
        <v>0</v>
      </c>
      <c r="P185" s="169">
        <v>2</v>
      </c>
      <c r="Q185" s="63">
        <f t="shared" si="2"/>
        <v>6</v>
      </c>
      <c r="R185" s="172" t="s">
        <v>1958</v>
      </c>
      <c r="S185" s="103" t="s">
        <v>42</v>
      </c>
      <c r="T185" s="380" t="s">
        <v>32</v>
      </c>
      <c r="U185" s="342" t="s">
        <v>1611</v>
      </c>
    </row>
    <row r="186" spans="1:21" ht="15.75">
      <c r="A186" s="132">
        <v>175</v>
      </c>
      <c r="B186" s="105" t="s">
        <v>24</v>
      </c>
      <c r="C186" s="142" t="s">
        <v>2155</v>
      </c>
      <c r="D186" s="142" t="s">
        <v>94</v>
      </c>
      <c r="E186" s="142" t="s">
        <v>185</v>
      </c>
      <c r="F186" s="63"/>
      <c r="G186" s="62">
        <v>39650</v>
      </c>
      <c r="H186" s="63" t="s">
        <v>28</v>
      </c>
      <c r="I186" s="171" t="s">
        <v>931</v>
      </c>
      <c r="J186" s="162" t="s">
        <v>73</v>
      </c>
      <c r="K186" s="63">
        <v>10</v>
      </c>
      <c r="L186" s="102">
        <v>2</v>
      </c>
      <c r="M186" s="102">
        <v>0</v>
      </c>
      <c r="N186" s="102">
        <v>4</v>
      </c>
      <c r="O186" s="102">
        <v>0</v>
      </c>
      <c r="P186" s="102"/>
      <c r="Q186" s="63">
        <f t="shared" si="2"/>
        <v>6</v>
      </c>
      <c r="R186" s="172" t="s">
        <v>1958</v>
      </c>
      <c r="S186" s="162" t="s">
        <v>74</v>
      </c>
      <c r="T186" s="380" t="s">
        <v>32</v>
      </c>
      <c r="U186" s="162" t="s">
        <v>73</v>
      </c>
    </row>
    <row r="187" spans="1:21" ht="15.75">
      <c r="A187" s="132">
        <v>176</v>
      </c>
      <c r="B187" s="105" t="s">
        <v>24</v>
      </c>
      <c r="C187" s="142" t="s">
        <v>2156</v>
      </c>
      <c r="D187" s="142" t="s">
        <v>292</v>
      </c>
      <c r="E187" s="142" t="s">
        <v>56</v>
      </c>
      <c r="F187" s="63"/>
      <c r="G187" s="58">
        <v>39462</v>
      </c>
      <c r="H187" s="63" t="s">
        <v>28</v>
      </c>
      <c r="I187" s="171" t="s">
        <v>931</v>
      </c>
      <c r="J187" s="142" t="s">
        <v>2060</v>
      </c>
      <c r="K187" s="63">
        <v>10</v>
      </c>
      <c r="L187" s="102">
        <v>0</v>
      </c>
      <c r="M187" s="102">
        <v>1</v>
      </c>
      <c r="N187" s="102">
        <v>0</v>
      </c>
      <c r="O187" s="102">
        <v>4</v>
      </c>
      <c r="P187" s="102">
        <v>0.5</v>
      </c>
      <c r="Q187" s="63">
        <f t="shared" si="2"/>
        <v>5.5</v>
      </c>
      <c r="R187" s="172" t="s">
        <v>1958</v>
      </c>
      <c r="S187" s="143" t="s">
        <v>933</v>
      </c>
      <c r="T187" s="380" t="s">
        <v>32</v>
      </c>
      <c r="U187" s="142" t="s">
        <v>2060</v>
      </c>
    </row>
    <row r="188" spans="1:21" ht="15.75">
      <c r="A188" s="132">
        <v>177</v>
      </c>
      <c r="B188" s="105" t="s">
        <v>24</v>
      </c>
      <c r="C188" s="142" t="s">
        <v>2157</v>
      </c>
      <c r="D188" s="142" t="s">
        <v>141</v>
      </c>
      <c r="E188" s="142" t="s">
        <v>105</v>
      </c>
      <c r="F188" s="352"/>
      <c r="G188" s="58">
        <v>39660</v>
      </c>
      <c r="H188" s="63" t="s">
        <v>28</v>
      </c>
      <c r="I188" s="171" t="s">
        <v>931</v>
      </c>
      <c r="J188" s="142" t="s">
        <v>68</v>
      </c>
      <c r="K188" s="63">
        <v>10</v>
      </c>
      <c r="L188" s="169">
        <v>0</v>
      </c>
      <c r="M188" s="169">
        <v>0</v>
      </c>
      <c r="N188" s="169">
        <v>3</v>
      </c>
      <c r="O188" s="169">
        <v>2</v>
      </c>
      <c r="P188" s="169">
        <v>0.5</v>
      </c>
      <c r="Q188" s="63">
        <f t="shared" si="2"/>
        <v>5.5</v>
      </c>
      <c r="R188" s="172" t="s">
        <v>1958</v>
      </c>
      <c r="S188" s="142" t="s">
        <v>1686</v>
      </c>
      <c r="T188" s="380" t="s">
        <v>32</v>
      </c>
      <c r="U188" s="142" t="s">
        <v>68</v>
      </c>
    </row>
    <row r="189" spans="1:21" ht="15.75">
      <c r="A189" s="132">
        <v>178</v>
      </c>
      <c r="B189" s="105" t="s">
        <v>24</v>
      </c>
      <c r="C189" s="142" t="s">
        <v>2158</v>
      </c>
      <c r="D189" s="142" t="s">
        <v>1744</v>
      </c>
      <c r="E189" s="142" t="s">
        <v>569</v>
      </c>
      <c r="F189" s="109"/>
      <c r="G189" s="107">
        <v>39645</v>
      </c>
      <c r="H189" s="63" t="s">
        <v>28</v>
      </c>
      <c r="I189" s="171" t="s">
        <v>931</v>
      </c>
      <c r="J189" s="142" t="s">
        <v>707</v>
      </c>
      <c r="K189" s="63">
        <v>10</v>
      </c>
      <c r="L189" s="161">
        <v>0</v>
      </c>
      <c r="M189" s="161">
        <v>0</v>
      </c>
      <c r="N189" s="161">
        <v>3</v>
      </c>
      <c r="O189" s="161">
        <v>2</v>
      </c>
      <c r="P189" s="161">
        <v>0</v>
      </c>
      <c r="Q189" s="63">
        <f t="shared" si="2"/>
        <v>5</v>
      </c>
      <c r="R189" s="172" t="s">
        <v>1958</v>
      </c>
      <c r="S189" s="106" t="s">
        <v>1371</v>
      </c>
      <c r="T189" s="380" t="s">
        <v>32</v>
      </c>
      <c r="U189" s="142" t="s">
        <v>707</v>
      </c>
    </row>
    <row r="190" spans="1:21" ht="15.75">
      <c r="A190" s="132">
        <v>179</v>
      </c>
      <c r="B190" s="105" t="s">
        <v>24</v>
      </c>
      <c r="C190" s="142" t="s">
        <v>2159</v>
      </c>
      <c r="D190" s="162" t="s">
        <v>251</v>
      </c>
      <c r="E190" s="162" t="s">
        <v>177</v>
      </c>
      <c r="F190" s="352"/>
      <c r="G190" s="58">
        <v>39776</v>
      </c>
      <c r="H190" s="63" t="s">
        <v>28</v>
      </c>
      <c r="I190" s="171" t="s">
        <v>931</v>
      </c>
      <c r="J190" s="162" t="s">
        <v>30</v>
      </c>
      <c r="K190" s="63">
        <v>10</v>
      </c>
      <c r="L190" s="169">
        <v>0</v>
      </c>
      <c r="M190" s="169">
        <v>0</v>
      </c>
      <c r="N190" s="169">
        <v>5</v>
      </c>
      <c r="O190" s="169">
        <v>0</v>
      </c>
      <c r="P190" s="169">
        <v>0</v>
      </c>
      <c r="Q190" s="63">
        <f t="shared" si="2"/>
        <v>5</v>
      </c>
      <c r="R190" s="172" t="s">
        <v>1958</v>
      </c>
      <c r="S190" s="142" t="s">
        <v>1997</v>
      </c>
      <c r="T190" s="380" t="s">
        <v>32</v>
      </c>
      <c r="U190" s="162" t="s">
        <v>30</v>
      </c>
    </row>
    <row r="191" spans="1:21" ht="15.75">
      <c r="A191" s="132">
        <v>180</v>
      </c>
      <c r="B191" s="105" t="s">
        <v>24</v>
      </c>
      <c r="C191" s="413" t="s">
        <v>2160</v>
      </c>
      <c r="D191" s="413" t="s">
        <v>1393</v>
      </c>
      <c r="E191" s="413" t="s">
        <v>95</v>
      </c>
      <c r="F191" s="63"/>
      <c r="G191" s="414">
        <v>39709</v>
      </c>
      <c r="H191" s="63" t="s">
        <v>28</v>
      </c>
      <c r="I191" s="171" t="s">
        <v>931</v>
      </c>
      <c r="J191" s="342" t="s">
        <v>1611</v>
      </c>
      <c r="K191" s="63">
        <v>10</v>
      </c>
      <c r="L191" s="102">
        <v>0</v>
      </c>
      <c r="M191" s="102">
        <v>0</v>
      </c>
      <c r="N191" s="102">
        <v>3</v>
      </c>
      <c r="O191" s="102">
        <v>2</v>
      </c>
      <c r="P191" s="102">
        <v>0</v>
      </c>
      <c r="Q191" s="63">
        <f t="shared" si="2"/>
        <v>5</v>
      </c>
      <c r="R191" s="172" t="s">
        <v>1958</v>
      </c>
      <c r="S191" s="103" t="s">
        <v>1977</v>
      </c>
      <c r="T191" s="380" t="s">
        <v>32</v>
      </c>
      <c r="U191" s="342" t="s">
        <v>1611</v>
      </c>
    </row>
    <row r="192" spans="1:21" ht="15.75">
      <c r="A192" s="132">
        <v>181</v>
      </c>
      <c r="B192" s="105" t="s">
        <v>24</v>
      </c>
      <c r="C192" s="413" t="s">
        <v>2143</v>
      </c>
      <c r="D192" s="413" t="s">
        <v>189</v>
      </c>
      <c r="E192" s="413" t="s">
        <v>374</v>
      </c>
      <c r="F192" s="352"/>
      <c r="G192" s="414">
        <v>39519</v>
      </c>
      <c r="H192" s="63" t="s">
        <v>28</v>
      </c>
      <c r="I192" s="171" t="s">
        <v>931</v>
      </c>
      <c r="J192" s="342" t="s">
        <v>1611</v>
      </c>
      <c r="K192" s="63">
        <v>10</v>
      </c>
      <c r="L192" s="169">
        <v>2</v>
      </c>
      <c r="M192" s="169">
        <v>0</v>
      </c>
      <c r="N192" s="169">
        <v>1</v>
      </c>
      <c r="O192" s="169">
        <v>2</v>
      </c>
      <c r="P192" s="169">
        <v>0</v>
      </c>
      <c r="Q192" s="63">
        <f t="shared" si="2"/>
        <v>5</v>
      </c>
      <c r="R192" s="172" t="s">
        <v>1958</v>
      </c>
      <c r="S192" s="142" t="s">
        <v>1612</v>
      </c>
      <c r="T192" s="380" t="s">
        <v>32</v>
      </c>
      <c r="U192" s="342" t="s">
        <v>1611</v>
      </c>
    </row>
    <row r="193" spans="1:21" ht="15.75">
      <c r="A193" s="132">
        <v>182</v>
      </c>
      <c r="B193" s="105" t="s">
        <v>24</v>
      </c>
      <c r="C193" s="166" t="s">
        <v>1259</v>
      </c>
      <c r="D193" s="166" t="s">
        <v>137</v>
      </c>
      <c r="E193" s="166" t="s">
        <v>576</v>
      </c>
      <c r="F193" s="63"/>
      <c r="G193" s="122">
        <v>39609</v>
      </c>
      <c r="H193" s="63" t="s">
        <v>28</v>
      </c>
      <c r="I193" s="171" t="s">
        <v>931</v>
      </c>
      <c r="J193" s="142" t="s">
        <v>2060</v>
      </c>
      <c r="K193" s="63">
        <v>10</v>
      </c>
      <c r="L193" s="108">
        <v>2</v>
      </c>
      <c r="M193" s="108">
        <v>0</v>
      </c>
      <c r="N193" s="108">
        <v>3</v>
      </c>
      <c r="O193" s="108">
        <v>0</v>
      </c>
      <c r="P193" s="108">
        <v>0</v>
      </c>
      <c r="Q193" s="63">
        <f t="shared" si="2"/>
        <v>5</v>
      </c>
      <c r="R193" s="172" t="s">
        <v>1958</v>
      </c>
      <c r="S193" s="143" t="s">
        <v>933</v>
      </c>
      <c r="T193" s="380" t="s">
        <v>32</v>
      </c>
      <c r="U193" s="142" t="s">
        <v>2060</v>
      </c>
    </row>
    <row r="194" spans="1:21" ht="15.75">
      <c r="A194" s="132">
        <v>183</v>
      </c>
      <c r="B194" s="105" t="s">
        <v>24</v>
      </c>
      <c r="C194" s="413" t="s">
        <v>2161</v>
      </c>
      <c r="D194" s="413" t="s">
        <v>2162</v>
      </c>
      <c r="E194" s="413" t="s">
        <v>304</v>
      </c>
      <c r="F194" s="63"/>
      <c r="G194" s="414">
        <v>39659</v>
      </c>
      <c r="H194" s="63" t="s">
        <v>28</v>
      </c>
      <c r="I194" s="171" t="s">
        <v>931</v>
      </c>
      <c r="J194" s="342" t="s">
        <v>1611</v>
      </c>
      <c r="K194" s="63">
        <v>10</v>
      </c>
      <c r="L194" s="102">
        <v>0</v>
      </c>
      <c r="M194" s="102">
        <v>0</v>
      </c>
      <c r="N194" s="102">
        <v>5</v>
      </c>
      <c r="O194" s="102">
        <v>0</v>
      </c>
      <c r="P194" s="102">
        <v>0</v>
      </c>
      <c r="Q194" s="63">
        <f t="shared" si="2"/>
        <v>5</v>
      </c>
      <c r="R194" s="172" t="s">
        <v>1958</v>
      </c>
      <c r="S194" s="103" t="s">
        <v>1977</v>
      </c>
      <c r="T194" s="380" t="s">
        <v>32</v>
      </c>
      <c r="U194" s="342" t="s">
        <v>1611</v>
      </c>
    </row>
    <row r="195" spans="1:21" ht="15.75">
      <c r="A195" s="132">
        <v>184</v>
      </c>
      <c r="B195" s="105" t="s">
        <v>24</v>
      </c>
      <c r="C195" s="166" t="s">
        <v>2163</v>
      </c>
      <c r="D195" s="110" t="s">
        <v>346</v>
      </c>
      <c r="E195" s="110" t="s">
        <v>744</v>
      </c>
      <c r="F195" s="352"/>
      <c r="G195" s="122">
        <v>39707</v>
      </c>
      <c r="H195" s="63" t="s">
        <v>28</v>
      </c>
      <c r="I195" s="171" t="s">
        <v>931</v>
      </c>
      <c r="J195" s="162" t="s">
        <v>30</v>
      </c>
      <c r="K195" s="63">
        <v>10</v>
      </c>
      <c r="L195" s="169">
        <v>1</v>
      </c>
      <c r="M195" s="169">
        <v>0</v>
      </c>
      <c r="N195" s="169">
        <v>4</v>
      </c>
      <c r="O195" s="169">
        <v>0</v>
      </c>
      <c r="P195" s="169">
        <v>0</v>
      </c>
      <c r="Q195" s="63">
        <f t="shared" si="2"/>
        <v>5</v>
      </c>
      <c r="R195" s="172" t="s">
        <v>1958</v>
      </c>
      <c r="S195" s="142" t="s">
        <v>1997</v>
      </c>
      <c r="T195" s="380" t="s">
        <v>32</v>
      </c>
      <c r="U195" s="162" t="s">
        <v>30</v>
      </c>
    </row>
    <row r="196" spans="1:21" ht="15.75">
      <c r="A196" s="132">
        <v>185</v>
      </c>
      <c r="B196" s="105" t="s">
        <v>24</v>
      </c>
      <c r="C196" s="142" t="s">
        <v>2164</v>
      </c>
      <c r="D196" s="142" t="s">
        <v>1890</v>
      </c>
      <c r="E196" s="142" t="s">
        <v>2165</v>
      </c>
      <c r="F196" s="63"/>
      <c r="G196" s="58">
        <v>39644</v>
      </c>
      <c r="H196" s="63" t="s">
        <v>28</v>
      </c>
      <c r="I196" s="171" t="s">
        <v>931</v>
      </c>
      <c r="J196" s="142" t="s">
        <v>2060</v>
      </c>
      <c r="K196" s="63">
        <v>10</v>
      </c>
      <c r="L196" s="102">
        <v>0</v>
      </c>
      <c r="M196" s="102">
        <v>0</v>
      </c>
      <c r="N196" s="102">
        <v>0</v>
      </c>
      <c r="O196" s="102">
        <v>4</v>
      </c>
      <c r="P196" s="102">
        <v>1</v>
      </c>
      <c r="Q196" s="63">
        <f t="shared" si="2"/>
        <v>5</v>
      </c>
      <c r="R196" s="172" t="s">
        <v>1958</v>
      </c>
      <c r="S196" s="143" t="s">
        <v>933</v>
      </c>
      <c r="T196" s="380" t="s">
        <v>32</v>
      </c>
      <c r="U196" s="142" t="s">
        <v>2060</v>
      </c>
    </row>
    <row r="197" spans="1:21" ht="15.75">
      <c r="A197" s="132">
        <v>186</v>
      </c>
      <c r="B197" s="105" t="s">
        <v>24</v>
      </c>
      <c r="C197" s="413" t="s">
        <v>2166</v>
      </c>
      <c r="D197" s="413" t="s">
        <v>430</v>
      </c>
      <c r="E197" s="413" t="s">
        <v>2167</v>
      </c>
      <c r="F197" s="352"/>
      <c r="G197" s="421">
        <v>39584</v>
      </c>
      <c r="H197" s="63" t="s">
        <v>28</v>
      </c>
      <c r="I197" s="171" t="s">
        <v>931</v>
      </c>
      <c r="J197" s="342" t="s">
        <v>1611</v>
      </c>
      <c r="K197" s="63">
        <v>10</v>
      </c>
      <c r="L197" s="169">
        <v>0</v>
      </c>
      <c r="M197" s="169">
        <v>0</v>
      </c>
      <c r="N197" s="169">
        <v>3</v>
      </c>
      <c r="O197" s="169">
        <v>2</v>
      </c>
      <c r="P197" s="169">
        <v>0</v>
      </c>
      <c r="Q197" s="63">
        <f t="shared" si="2"/>
        <v>5</v>
      </c>
      <c r="R197" s="172" t="s">
        <v>1958</v>
      </c>
      <c r="S197" s="422" t="s">
        <v>2168</v>
      </c>
      <c r="T197" s="380" t="s">
        <v>32</v>
      </c>
      <c r="U197" s="342" t="s">
        <v>1611</v>
      </c>
    </row>
    <row r="198" spans="1:21" ht="15.75">
      <c r="A198" s="132">
        <v>187</v>
      </c>
      <c r="B198" s="105" t="s">
        <v>24</v>
      </c>
      <c r="C198" s="142" t="s">
        <v>1472</v>
      </c>
      <c r="D198" s="142" t="s">
        <v>1822</v>
      </c>
      <c r="E198" s="142" t="s">
        <v>198</v>
      </c>
      <c r="F198" s="63"/>
      <c r="G198" s="62">
        <v>39706</v>
      </c>
      <c r="H198" s="63" t="s">
        <v>28</v>
      </c>
      <c r="I198" s="171" t="s">
        <v>931</v>
      </c>
      <c r="J198" s="162" t="s">
        <v>73</v>
      </c>
      <c r="K198" s="63">
        <v>10</v>
      </c>
      <c r="L198" s="102">
        <v>1</v>
      </c>
      <c r="M198" s="102">
        <v>0</v>
      </c>
      <c r="N198" s="102">
        <v>4</v>
      </c>
      <c r="O198" s="102">
        <v>0</v>
      </c>
      <c r="P198" s="102">
        <v>0</v>
      </c>
      <c r="Q198" s="63">
        <f t="shared" si="2"/>
        <v>5</v>
      </c>
      <c r="R198" s="172" t="s">
        <v>1958</v>
      </c>
      <c r="S198" s="162" t="s">
        <v>74</v>
      </c>
      <c r="T198" s="380" t="s">
        <v>32</v>
      </c>
      <c r="U198" s="162" t="s">
        <v>73</v>
      </c>
    </row>
    <row r="199" spans="1:21" ht="15.75">
      <c r="A199" s="132">
        <v>188</v>
      </c>
      <c r="B199" s="105" t="s">
        <v>24</v>
      </c>
      <c r="C199" s="166" t="s">
        <v>2169</v>
      </c>
      <c r="D199" s="110" t="s">
        <v>113</v>
      </c>
      <c r="E199" s="110" t="s">
        <v>1235</v>
      </c>
      <c r="F199" s="63"/>
      <c r="G199" s="122">
        <v>39478</v>
      </c>
      <c r="H199" s="63" t="s">
        <v>28</v>
      </c>
      <c r="I199" s="171" t="s">
        <v>931</v>
      </c>
      <c r="J199" s="162" t="s">
        <v>30</v>
      </c>
      <c r="K199" s="63">
        <v>10</v>
      </c>
      <c r="L199" s="102">
        <v>0</v>
      </c>
      <c r="M199" s="102">
        <v>0</v>
      </c>
      <c r="N199" s="102">
        <v>3</v>
      </c>
      <c r="O199" s="102">
        <v>2</v>
      </c>
      <c r="P199" s="102">
        <v>0</v>
      </c>
      <c r="Q199" s="63">
        <f t="shared" si="2"/>
        <v>5</v>
      </c>
      <c r="R199" s="172" t="s">
        <v>1958</v>
      </c>
      <c r="S199" s="142" t="s">
        <v>1997</v>
      </c>
      <c r="T199" s="380" t="s">
        <v>32</v>
      </c>
      <c r="U199" s="162" t="s">
        <v>30</v>
      </c>
    </row>
    <row r="200" spans="1:21" ht="15.75">
      <c r="A200" s="132">
        <v>189</v>
      </c>
      <c r="B200" s="105" t="s">
        <v>24</v>
      </c>
      <c r="C200" s="142" t="s">
        <v>1981</v>
      </c>
      <c r="D200" s="142" t="s">
        <v>471</v>
      </c>
      <c r="E200" s="142" t="s">
        <v>1479</v>
      </c>
      <c r="F200" s="63"/>
      <c r="G200" s="156">
        <v>39625</v>
      </c>
      <c r="H200" s="63" t="s">
        <v>28</v>
      </c>
      <c r="I200" s="171" t="s">
        <v>931</v>
      </c>
      <c r="J200" s="142" t="s">
        <v>364</v>
      </c>
      <c r="K200" s="63">
        <v>10</v>
      </c>
      <c r="L200" s="63">
        <v>0</v>
      </c>
      <c r="M200" s="63">
        <v>0</v>
      </c>
      <c r="N200" s="63">
        <v>4</v>
      </c>
      <c r="O200" s="63">
        <v>0</v>
      </c>
      <c r="P200" s="63">
        <v>0.5</v>
      </c>
      <c r="Q200" s="63">
        <f t="shared" si="2"/>
        <v>4.5</v>
      </c>
      <c r="R200" s="172" t="s">
        <v>1958</v>
      </c>
      <c r="S200" s="142" t="s">
        <v>2066</v>
      </c>
      <c r="T200" s="380" t="s">
        <v>32</v>
      </c>
      <c r="U200" s="142" t="s">
        <v>364</v>
      </c>
    </row>
    <row r="201" spans="1:21" ht="15.75">
      <c r="A201" s="132">
        <v>190</v>
      </c>
      <c r="B201" s="105" t="s">
        <v>24</v>
      </c>
      <c r="C201" s="142" t="s">
        <v>2170</v>
      </c>
      <c r="D201" s="142" t="s">
        <v>94</v>
      </c>
      <c r="E201" s="142" t="s">
        <v>2171</v>
      </c>
      <c r="F201" s="63"/>
      <c r="G201" s="58">
        <v>39423</v>
      </c>
      <c r="H201" s="63" t="s">
        <v>28</v>
      </c>
      <c r="I201" s="171" t="s">
        <v>931</v>
      </c>
      <c r="J201" s="142" t="s">
        <v>68</v>
      </c>
      <c r="K201" s="63">
        <v>10</v>
      </c>
      <c r="L201" s="102">
        <v>0</v>
      </c>
      <c r="M201" s="102">
        <v>0</v>
      </c>
      <c r="N201" s="102">
        <v>0.5</v>
      </c>
      <c r="O201" s="102">
        <v>2</v>
      </c>
      <c r="P201" s="102">
        <v>2</v>
      </c>
      <c r="Q201" s="63">
        <f t="shared" si="2"/>
        <v>4.5</v>
      </c>
      <c r="R201" s="172" t="s">
        <v>1958</v>
      </c>
      <c r="S201" s="142" t="s">
        <v>69</v>
      </c>
      <c r="T201" s="380" t="s">
        <v>32</v>
      </c>
      <c r="U201" s="142" t="s">
        <v>68</v>
      </c>
    </row>
    <row r="202" spans="1:21" ht="15.75">
      <c r="A202" s="132">
        <v>191</v>
      </c>
      <c r="B202" s="105" t="s">
        <v>24</v>
      </c>
      <c r="C202" s="162" t="s">
        <v>2172</v>
      </c>
      <c r="D202" s="162" t="s">
        <v>732</v>
      </c>
      <c r="E202" s="162" t="s">
        <v>352</v>
      </c>
      <c r="F202" s="63"/>
      <c r="G202" s="58">
        <v>39514</v>
      </c>
      <c r="H202" s="63" t="s">
        <v>28</v>
      </c>
      <c r="I202" s="171" t="s">
        <v>931</v>
      </c>
      <c r="J202" s="142" t="s">
        <v>82</v>
      </c>
      <c r="K202" s="63">
        <v>10</v>
      </c>
      <c r="L202" s="108">
        <v>0</v>
      </c>
      <c r="M202" s="108">
        <v>1</v>
      </c>
      <c r="N202" s="108">
        <v>3</v>
      </c>
      <c r="O202" s="108">
        <v>0</v>
      </c>
      <c r="P202" s="108">
        <v>0.5</v>
      </c>
      <c r="Q202" s="63">
        <f t="shared" si="2"/>
        <v>4.5</v>
      </c>
      <c r="R202" s="172" t="s">
        <v>1958</v>
      </c>
      <c r="S202" s="162" t="s">
        <v>83</v>
      </c>
      <c r="T202" s="380" t="s">
        <v>32</v>
      </c>
      <c r="U202" s="142" t="s">
        <v>82</v>
      </c>
    </row>
    <row r="203" spans="1:21" ht="15.75">
      <c r="A203" s="132">
        <v>192</v>
      </c>
      <c r="B203" s="105" t="s">
        <v>24</v>
      </c>
      <c r="C203" s="103" t="s">
        <v>406</v>
      </c>
      <c r="D203" s="103" t="s">
        <v>99</v>
      </c>
      <c r="E203" s="103" t="s">
        <v>1700</v>
      </c>
      <c r="F203" s="352"/>
      <c r="G203" s="419">
        <v>39668</v>
      </c>
      <c r="H203" s="63" t="s">
        <v>28</v>
      </c>
      <c r="I203" s="171" t="s">
        <v>931</v>
      </c>
      <c r="J203" s="142" t="s">
        <v>78</v>
      </c>
      <c r="K203" s="63">
        <v>10</v>
      </c>
      <c r="L203" s="169">
        <v>0</v>
      </c>
      <c r="M203" s="169">
        <v>1</v>
      </c>
      <c r="N203" s="169">
        <v>0</v>
      </c>
      <c r="O203" s="169">
        <v>2</v>
      </c>
      <c r="P203" s="169">
        <v>1.5</v>
      </c>
      <c r="Q203" s="63">
        <f t="shared" si="2"/>
        <v>4.5</v>
      </c>
      <c r="R203" s="172" t="s">
        <v>1958</v>
      </c>
      <c r="S203" s="142" t="s">
        <v>145</v>
      </c>
      <c r="T203" s="380" t="s">
        <v>32</v>
      </c>
      <c r="U203" s="142" t="s">
        <v>78</v>
      </c>
    </row>
    <row r="204" spans="1:21" ht="15.75">
      <c r="A204" s="132">
        <v>193</v>
      </c>
      <c r="B204" s="105" t="s">
        <v>24</v>
      </c>
      <c r="C204" s="162" t="s">
        <v>2173</v>
      </c>
      <c r="D204" s="162" t="s">
        <v>210</v>
      </c>
      <c r="E204" s="162" t="s">
        <v>114</v>
      </c>
      <c r="F204" s="352"/>
      <c r="G204" s="58">
        <v>39517</v>
      </c>
      <c r="H204" s="63" t="s">
        <v>28</v>
      </c>
      <c r="I204" s="171" t="s">
        <v>931</v>
      </c>
      <c r="J204" s="142" t="s">
        <v>82</v>
      </c>
      <c r="K204" s="63">
        <v>10</v>
      </c>
      <c r="L204" s="169">
        <v>0</v>
      </c>
      <c r="M204" s="169">
        <v>0</v>
      </c>
      <c r="N204" s="169">
        <v>3</v>
      </c>
      <c r="O204" s="169">
        <v>0</v>
      </c>
      <c r="P204" s="169">
        <v>1.5</v>
      </c>
      <c r="Q204" s="63">
        <f t="shared" ref="Q204:Q267" si="3">SUM(L204:P204)</f>
        <v>4.5</v>
      </c>
      <c r="R204" s="172" t="s">
        <v>1958</v>
      </c>
      <c r="S204" s="162" t="s">
        <v>83</v>
      </c>
      <c r="T204" s="380" t="s">
        <v>32</v>
      </c>
      <c r="U204" s="142" t="s">
        <v>82</v>
      </c>
    </row>
    <row r="205" spans="1:21" ht="15.75">
      <c r="A205" s="132">
        <v>194</v>
      </c>
      <c r="B205" s="105" t="s">
        <v>24</v>
      </c>
      <c r="C205" s="142" t="s">
        <v>2174</v>
      </c>
      <c r="D205" s="142" t="s">
        <v>210</v>
      </c>
      <c r="E205" s="142" t="s">
        <v>324</v>
      </c>
      <c r="F205" s="352"/>
      <c r="G205" s="107">
        <v>39573</v>
      </c>
      <c r="H205" s="63" t="s">
        <v>28</v>
      </c>
      <c r="I205" s="171" t="s">
        <v>931</v>
      </c>
      <c r="J205" s="106" t="s">
        <v>191</v>
      </c>
      <c r="K205" s="63">
        <v>10</v>
      </c>
      <c r="L205" s="169">
        <v>0</v>
      </c>
      <c r="M205" s="169">
        <v>0</v>
      </c>
      <c r="N205" s="169">
        <v>0</v>
      </c>
      <c r="O205" s="169">
        <v>2</v>
      </c>
      <c r="P205" s="169">
        <v>2.5</v>
      </c>
      <c r="Q205" s="63">
        <f t="shared" si="3"/>
        <v>4.5</v>
      </c>
      <c r="R205" s="172" t="s">
        <v>1958</v>
      </c>
      <c r="S205" s="106" t="s">
        <v>2175</v>
      </c>
      <c r="T205" s="380" t="s">
        <v>32</v>
      </c>
      <c r="U205" s="106" t="s">
        <v>191</v>
      </c>
    </row>
    <row r="206" spans="1:21" ht="15.75">
      <c r="A206" s="132">
        <v>195</v>
      </c>
      <c r="B206" s="105" t="s">
        <v>24</v>
      </c>
      <c r="C206" s="142" t="s">
        <v>2176</v>
      </c>
      <c r="D206" s="142" t="s">
        <v>113</v>
      </c>
      <c r="E206" s="142" t="s">
        <v>265</v>
      </c>
      <c r="F206" s="352"/>
      <c r="G206" s="62">
        <v>39609</v>
      </c>
      <c r="H206" s="63" t="s">
        <v>28</v>
      </c>
      <c r="I206" s="171" t="s">
        <v>931</v>
      </c>
      <c r="J206" s="162" t="s">
        <v>73</v>
      </c>
      <c r="K206" s="63">
        <v>10</v>
      </c>
      <c r="L206" s="169">
        <v>0</v>
      </c>
      <c r="M206" s="169">
        <v>0</v>
      </c>
      <c r="N206" s="169">
        <v>1</v>
      </c>
      <c r="O206" s="169">
        <v>3</v>
      </c>
      <c r="P206" s="169">
        <v>0.5</v>
      </c>
      <c r="Q206" s="63">
        <f t="shared" si="3"/>
        <v>4.5</v>
      </c>
      <c r="R206" s="172" t="s">
        <v>1958</v>
      </c>
      <c r="S206" s="162" t="s">
        <v>74</v>
      </c>
      <c r="T206" s="380" t="s">
        <v>32</v>
      </c>
      <c r="U206" s="162" t="s">
        <v>73</v>
      </c>
    </row>
    <row r="207" spans="1:21" ht="15.75">
      <c r="A207" s="132">
        <v>196</v>
      </c>
      <c r="B207" s="105" t="s">
        <v>24</v>
      </c>
      <c r="C207" s="106" t="s">
        <v>2177</v>
      </c>
      <c r="D207" s="106" t="s">
        <v>2178</v>
      </c>
      <c r="E207" s="106" t="s">
        <v>697</v>
      </c>
      <c r="F207" s="63"/>
      <c r="G207" s="128">
        <v>39454</v>
      </c>
      <c r="H207" s="63" t="s">
        <v>28</v>
      </c>
      <c r="I207" s="171" t="s">
        <v>931</v>
      </c>
      <c r="J207" s="162" t="s">
        <v>52</v>
      </c>
      <c r="K207" s="63">
        <v>10</v>
      </c>
      <c r="L207" s="102">
        <v>0</v>
      </c>
      <c r="M207" s="102">
        <v>0</v>
      </c>
      <c r="N207" s="102">
        <v>1</v>
      </c>
      <c r="O207" s="102">
        <v>2</v>
      </c>
      <c r="P207" s="102">
        <v>1</v>
      </c>
      <c r="Q207" s="63">
        <f t="shared" si="3"/>
        <v>4</v>
      </c>
      <c r="R207" s="172" t="s">
        <v>1958</v>
      </c>
      <c r="S207" s="142" t="s">
        <v>53</v>
      </c>
      <c r="T207" s="380" t="s">
        <v>32</v>
      </c>
      <c r="U207" s="162" t="s">
        <v>52</v>
      </c>
    </row>
    <row r="208" spans="1:21" ht="15.75">
      <c r="A208" s="132">
        <v>197</v>
      </c>
      <c r="B208" s="105" t="s">
        <v>24</v>
      </c>
      <c r="C208" s="142" t="s">
        <v>2179</v>
      </c>
      <c r="D208" s="142" t="s">
        <v>396</v>
      </c>
      <c r="E208" s="142" t="s">
        <v>385</v>
      </c>
      <c r="F208" s="352"/>
      <c r="G208" s="58">
        <v>39503</v>
      </c>
      <c r="H208" s="63" t="s">
        <v>28</v>
      </c>
      <c r="I208" s="171" t="s">
        <v>931</v>
      </c>
      <c r="J208" s="142" t="s">
        <v>1748</v>
      </c>
      <c r="K208" s="63">
        <v>10</v>
      </c>
      <c r="L208" s="169">
        <v>0</v>
      </c>
      <c r="M208" s="169">
        <v>0</v>
      </c>
      <c r="N208" s="169">
        <v>0</v>
      </c>
      <c r="O208" s="169">
        <v>4</v>
      </c>
      <c r="P208" s="169">
        <v>0</v>
      </c>
      <c r="Q208" s="63">
        <f t="shared" si="3"/>
        <v>4</v>
      </c>
      <c r="R208" s="172" t="s">
        <v>1958</v>
      </c>
      <c r="S208" s="142" t="s">
        <v>1106</v>
      </c>
      <c r="T208" s="380" t="s">
        <v>32</v>
      </c>
      <c r="U208" s="142" t="s">
        <v>1748</v>
      </c>
    </row>
    <row r="209" spans="1:21" ht="15.75">
      <c r="A209" s="132">
        <v>198</v>
      </c>
      <c r="B209" s="105" t="s">
        <v>24</v>
      </c>
      <c r="C209" s="142" t="s">
        <v>1259</v>
      </c>
      <c r="D209" s="142" t="s">
        <v>1576</v>
      </c>
      <c r="E209" s="142" t="s">
        <v>2180</v>
      </c>
      <c r="F209" s="352"/>
      <c r="G209" s="62">
        <v>39717</v>
      </c>
      <c r="H209" s="63" t="s">
        <v>28</v>
      </c>
      <c r="I209" s="171" t="s">
        <v>931</v>
      </c>
      <c r="J209" s="142" t="s">
        <v>46</v>
      </c>
      <c r="K209" s="63">
        <v>10</v>
      </c>
      <c r="L209" s="169">
        <v>0</v>
      </c>
      <c r="M209" s="169">
        <v>0</v>
      </c>
      <c r="N209" s="169">
        <v>0</v>
      </c>
      <c r="O209" s="169">
        <v>4</v>
      </c>
      <c r="P209" s="169">
        <v>0</v>
      </c>
      <c r="Q209" s="63">
        <f t="shared" si="3"/>
        <v>4</v>
      </c>
      <c r="R209" s="172" t="s">
        <v>1958</v>
      </c>
      <c r="S209" s="139" t="s">
        <v>48</v>
      </c>
      <c r="T209" s="380" t="s">
        <v>32</v>
      </c>
      <c r="U209" s="142" t="s">
        <v>46</v>
      </c>
    </row>
    <row r="210" spans="1:21" ht="15.75">
      <c r="A210" s="132">
        <v>199</v>
      </c>
      <c r="B210" s="105" t="s">
        <v>24</v>
      </c>
      <c r="C210" s="142" t="s">
        <v>2181</v>
      </c>
      <c r="D210" s="142" t="s">
        <v>2182</v>
      </c>
      <c r="E210" s="142" t="s">
        <v>352</v>
      </c>
      <c r="F210" s="352"/>
      <c r="G210" s="107">
        <v>39487</v>
      </c>
      <c r="H210" s="63" t="s">
        <v>28</v>
      </c>
      <c r="I210" s="171" t="s">
        <v>931</v>
      </c>
      <c r="J210" s="142" t="s">
        <v>707</v>
      </c>
      <c r="K210" s="63">
        <v>10</v>
      </c>
      <c r="L210" s="169">
        <v>0</v>
      </c>
      <c r="M210" s="169">
        <v>0</v>
      </c>
      <c r="N210" s="169">
        <v>0</v>
      </c>
      <c r="O210" s="169">
        <v>4</v>
      </c>
      <c r="P210" s="169">
        <v>0</v>
      </c>
      <c r="Q210" s="63">
        <f t="shared" si="3"/>
        <v>4</v>
      </c>
      <c r="R210" s="172" t="s">
        <v>1958</v>
      </c>
      <c r="S210" s="106" t="s">
        <v>1371</v>
      </c>
      <c r="T210" s="380" t="s">
        <v>32</v>
      </c>
      <c r="U210" s="142" t="s">
        <v>707</v>
      </c>
    </row>
    <row r="211" spans="1:21" ht="15.75">
      <c r="A211" s="132">
        <v>200</v>
      </c>
      <c r="B211" s="105" t="s">
        <v>24</v>
      </c>
      <c r="C211" s="142" t="s">
        <v>2183</v>
      </c>
      <c r="D211" s="142" t="s">
        <v>141</v>
      </c>
      <c r="E211" s="142" t="s">
        <v>140</v>
      </c>
      <c r="F211" s="63"/>
      <c r="G211" s="62">
        <v>39620</v>
      </c>
      <c r="H211" s="63" t="s">
        <v>28</v>
      </c>
      <c r="I211" s="171" t="s">
        <v>931</v>
      </c>
      <c r="J211" s="162" t="s">
        <v>73</v>
      </c>
      <c r="K211" s="63">
        <v>10</v>
      </c>
      <c r="L211" s="63">
        <v>0</v>
      </c>
      <c r="M211" s="63">
        <v>0</v>
      </c>
      <c r="N211" s="63">
        <v>4</v>
      </c>
      <c r="O211" s="63">
        <v>0</v>
      </c>
      <c r="P211" s="63">
        <v>0</v>
      </c>
      <c r="Q211" s="63">
        <f t="shared" si="3"/>
        <v>4</v>
      </c>
      <c r="R211" s="172" t="s">
        <v>1958</v>
      </c>
      <c r="S211" s="162" t="s">
        <v>74</v>
      </c>
      <c r="T211" s="380" t="s">
        <v>32</v>
      </c>
      <c r="U211" s="162" t="s">
        <v>73</v>
      </c>
    </row>
    <row r="212" spans="1:21" ht="15.75">
      <c r="A212" s="132">
        <v>201</v>
      </c>
      <c r="B212" s="105" t="s">
        <v>24</v>
      </c>
      <c r="C212" s="162" t="s">
        <v>1472</v>
      </c>
      <c r="D212" s="162" t="s">
        <v>1511</v>
      </c>
      <c r="E212" s="162" t="s">
        <v>760</v>
      </c>
      <c r="F212" s="63"/>
      <c r="G212" s="420">
        <v>39783</v>
      </c>
      <c r="H212" s="63" t="s">
        <v>28</v>
      </c>
      <c r="I212" s="171" t="s">
        <v>931</v>
      </c>
      <c r="J212" s="142" t="s">
        <v>154</v>
      </c>
      <c r="K212" s="63">
        <v>10</v>
      </c>
      <c r="L212" s="63">
        <v>0</v>
      </c>
      <c r="M212" s="63">
        <v>0</v>
      </c>
      <c r="N212" s="63">
        <v>0</v>
      </c>
      <c r="O212" s="63">
        <v>4</v>
      </c>
      <c r="P212" s="63">
        <v>0</v>
      </c>
      <c r="Q212" s="63">
        <f t="shared" si="3"/>
        <v>4</v>
      </c>
      <c r="R212" s="172" t="s">
        <v>1958</v>
      </c>
      <c r="S212" s="142" t="s">
        <v>155</v>
      </c>
      <c r="T212" s="380" t="s">
        <v>32</v>
      </c>
      <c r="U212" s="142" t="s">
        <v>154</v>
      </c>
    </row>
    <row r="213" spans="1:21" ht="15.75">
      <c r="A213" s="132">
        <v>202</v>
      </c>
      <c r="B213" s="105" t="s">
        <v>24</v>
      </c>
      <c r="C213" s="142" t="s">
        <v>2184</v>
      </c>
      <c r="D213" s="142" t="s">
        <v>340</v>
      </c>
      <c r="E213" s="142" t="s">
        <v>317</v>
      </c>
      <c r="F213" s="63"/>
      <c r="G213" s="62">
        <v>39387</v>
      </c>
      <c r="H213" s="63" t="s">
        <v>28</v>
      </c>
      <c r="I213" s="171" t="s">
        <v>931</v>
      </c>
      <c r="J213" s="142" t="s">
        <v>46</v>
      </c>
      <c r="K213" s="63">
        <v>10</v>
      </c>
      <c r="L213" s="102">
        <v>0</v>
      </c>
      <c r="M213" s="102">
        <v>0</v>
      </c>
      <c r="N213" s="102">
        <v>0</v>
      </c>
      <c r="O213" s="102">
        <v>3</v>
      </c>
      <c r="P213" s="102">
        <v>1</v>
      </c>
      <c r="Q213" s="63">
        <f t="shared" si="3"/>
        <v>4</v>
      </c>
      <c r="R213" s="172" t="s">
        <v>1958</v>
      </c>
      <c r="S213" s="139" t="s">
        <v>48</v>
      </c>
      <c r="T213" s="380" t="s">
        <v>32</v>
      </c>
      <c r="U213" s="142" t="s">
        <v>46</v>
      </c>
    </row>
    <row r="214" spans="1:21" ht="15.75">
      <c r="A214" s="132">
        <v>203</v>
      </c>
      <c r="B214" s="105" t="s">
        <v>24</v>
      </c>
      <c r="C214" s="142" t="s">
        <v>2185</v>
      </c>
      <c r="D214" s="142" t="s">
        <v>2186</v>
      </c>
      <c r="E214" s="142" t="s">
        <v>198</v>
      </c>
      <c r="F214" s="352"/>
      <c r="G214" s="58">
        <v>39749</v>
      </c>
      <c r="H214" s="63" t="s">
        <v>28</v>
      </c>
      <c r="I214" s="171" t="s">
        <v>931</v>
      </c>
      <c r="J214" s="142" t="s">
        <v>1132</v>
      </c>
      <c r="K214" s="63">
        <v>10</v>
      </c>
      <c r="L214" s="169">
        <v>0</v>
      </c>
      <c r="M214" s="169">
        <v>1</v>
      </c>
      <c r="N214" s="169">
        <v>3</v>
      </c>
      <c r="O214" s="169">
        <v>0</v>
      </c>
      <c r="P214" s="169">
        <v>0</v>
      </c>
      <c r="Q214" s="63">
        <f t="shared" si="3"/>
        <v>4</v>
      </c>
      <c r="R214" s="172" t="s">
        <v>1958</v>
      </c>
      <c r="S214" s="142" t="s">
        <v>1133</v>
      </c>
      <c r="T214" s="380" t="s">
        <v>32</v>
      </c>
      <c r="U214" s="142" t="s">
        <v>1132</v>
      </c>
    </row>
    <row r="215" spans="1:21" ht="15.75">
      <c r="A215" s="132">
        <v>204</v>
      </c>
      <c r="B215" s="105" t="s">
        <v>24</v>
      </c>
      <c r="C215" s="142" t="s">
        <v>1550</v>
      </c>
      <c r="D215" s="142" t="s">
        <v>332</v>
      </c>
      <c r="E215" s="142" t="s">
        <v>341</v>
      </c>
      <c r="F215" s="352"/>
      <c r="G215" s="58">
        <v>39672</v>
      </c>
      <c r="H215" s="63" t="s">
        <v>28</v>
      </c>
      <c r="I215" s="171" t="s">
        <v>931</v>
      </c>
      <c r="J215" s="142" t="s">
        <v>91</v>
      </c>
      <c r="K215" s="63">
        <v>10</v>
      </c>
      <c r="L215" s="169">
        <v>1</v>
      </c>
      <c r="M215" s="169">
        <v>0</v>
      </c>
      <c r="N215" s="169">
        <v>0</v>
      </c>
      <c r="O215" s="169">
        <v>3</v>
      </c>
      <c r="P215" s="169">
        <v>0</v>
      </c>
      <c r="Q215" s="63">
        <f t="shared" si="3"/>
        <v>4</v>
      </c>
      <c r="R215" s="172" t="s">
        <v>1958</v>
      </c>
      <c r="S215" s="142" t="s">
        <v>135</v>
      </c>
      <c r="T215" s="380" t="s">
        <v>32</v>
      </c>
      <c r="U215" s="142" t="s">
        <v>91</v>
      </c>
    </row>
    <row r="216" spans="1:21" ht="15.75">
      <c r="A216" s="132">
        <v>205</v>
      </c>
      <c r="B216" s="105" t="s">
        <v>24</v>
      </c>
      <c r="C216" s="413" t="s">
        <v>2187</v>
      </c>
      <c r="D216" s="413" t="s">
        <v>1190</v>
      </c>
      <c r="E216" s="413" t="s">
        <v>204</v>
      </c>
      <c r="F216" s="352"/>
      <c r="G216" s="414">
        <v>39379</v>
      </c>
      <c r="H216" s="63" t="s">
        <v>28</v>
      </c>
      <c r="I216" s="171" t="s">
        <v>931</v>
      </c>
      <c r="J216" s="342" t="s">
        <v>1611</v>
      </c>
      <c r="K216" s="63">
        <v>10</v>
      </c>
      <c r="L216" s="169">
        <v>0</v>
      </c>
      <c r="M216" s="169">
        <v>0</v>
      </c>
      <c r="N216" s="169">
        <v>4</v>
      </c>
      <c r="O216" s="169">
        <v>0</v>
      </c>
      <c r="P216" s="169">
        <v>0</v>
      </c>
      <c r="Q216" s="63">
        <f t="shared" si="3"/>
        <v>4</v>
      </c>
      <c r="R216" s="172" t="s">
        <v>1958</v>
      </c>
      <c r="S216" s="103" t="s">
        <v>42</v>
      </c>
      <c r="T216" s="380" t="s">
        <v>32</v>
      </c>
      <c r="U216" s="342" t="s">
        <v>1611</v>
      </c>
    </row>
    <row r="217" spans="1:21" ht="15.75">
      <c r="A217" s="132">
        <v>206</v>
      </c>
      <c r="B217" s="105" t="s">
        <v>24</v>
      </c>
      <c r="C217" s="142" t="s">
        <v>2188</v>
      </c>
      <c r="D217" s="142" t="s">
        <v>44</v>
      </c>
      <c r="E217" s="142" t="s">
        <v>45</v>
      </c>
      <c r="F217" s="352"/>
      <c r="G217" s="62">
        <v>39693</v>
      </c>
      <c r="H217" s="63" t="s">
        <v>28</v>
      </c>
      <c r="I217" s="171" t="s">
        <v>931</v>
      </c>
      <c r="J217" s="142" t="s">
        <v>287</v>
      </c>
      <c r="K217" s="63">
        <v>10</v>
      </c>
      <c r="L217" s="169">
        <v>0</v>
      </c>
      <c r="M217" s="169">
        <v>0</v>
      </c>
      <c r="N217" s="169">
        <v>0</v>
      </c>
      <c r="O217" s="169">
        <v>4</v>
      </c>
      <c r="P217" s="169">
        <v>0</v>
      </c>
      <c r="Q217" s="63">
        <f t="shared" si="3"/>
        <v>4</v>
      </c>
      <c r="R217" s="172" t="s">
        <v>1958</v>
      </c>
      <c r="S217" s="142" t="s">
        <v>546</v>
      </c>
      <c r="T217" s="380" t="s">
        <v>32</v>
      </c>
      <c r="U217" s="142" t="s">
        <v>287</v>
      </c>
    </row>
    <row r="218" spans="1:21" ht="15.75">
      <c r="A218" s="132">
        <v>207</v>
      </c>
      <c r="B218" s="105" t="s">
        <v>24</v>
      </c>
      <c r="C218" s="413" t="s">
        <v>2189</v>
      </c>
      <c r="D218" s="413" t="s">
        <v>152</v>
      </c>
      <c r="E218" s="413" t="s">
        <v>440</v>
      </c>
      <c r="F218" s="352"/>
      <c r="G218" s="414">
        <v>39469</v>
      </c>
      <c r="H218" s="63" t="s">
        <v>28</v>
      </c>
      <c r="I218" s="171" t="s">
        <v>931</v>
      </c>
      <c r="J218" s="342" t="s">
        <v>1611</v>
      </c>
      <c r="K218" s="63">
        <v>10</v>
      </c>
      <c r="L218" s="169">
        <v>2</v>
      </c>
      <c r="M218" s="169">
        <v>0</v>
      </c>
      <c r="N218" s="169">
        <v>2</v>
      </c>
      <c r="O218" s="169">
        <v>0</v>
      </c>
      <c r="P218" s="169">
        <v>0</v>
      </c>
      <c r="Q218" s="63">
        <f t="shared" si="3"/>
        <v>4</v>
      </c>
      <c r="R218" s="172" t="s">
        <v>1958</v>
      </c>
      <c r="S218" s="103" t="s">
        <v>42</v>
      </c>
      <c r="T218" s="380" t="s">
        <v>32</v>
      </c>
      <c r="U218" s="342" t="s">
        <v>1611</v>
      </c>
    </row>
    <row r="219" spans="1:21" ht="15.75">
      <c r="A219" s="132">
        <v>208</v>
      </c>
      <c r="B219" s="105" t="s">
        <v>24</v>
      </c>
      <c r="C219" s="142" t="s">
        <v>1895</v>
      </c>
      <c r="D219" s="162" t="s">
        <v>2190</v>
      </c>
      <c r="E219" s="162" t="s">
        <v>341</v>
      </c>
      <c r="F219" s="352"/>
      <c r="G219" s="58">
        <v>39695</v>
      </c>
      <c r="H219" s="63" t="s">
        <v>28</v>
      </c>
      <c r="I219" s="171" t="s">
        <v>931</v>
      </c>
      <c r="J219" s="162" t="s">
        <v>30</v>
      </c>
      <c r="K219" s="63">
        <v>10</v>
      </c>
      <c r="L219" s="169">
        <v>0</v>
      </c>
      <c r="M219" s="169">
        <v>0</v>
      </c>
      <c r="N219" s="169">
        <v>3.5</v>
      </c>
      <c r="O219" s="169">
        <v>0</v>
      </c>
      <c r="P219" s="169"/>
      <c r="Q219" s="63">
        <f t="shared" si="3"/>
        <v>3.5</v>
      </c>
      <c r="R219" s="172" t="s">
        <v>1958</v>
      </c>
      <c r="S219" s="142" t="s">
        <v>1997</v>
      </c>
      <c r="T219" s="380" t="s">
        <v>32</v>
      </c>
      <c r="U219" s="162" t="s">
        <v>30</v>
      </c>
    </row>
    <row r="220" spans="1:21" ht="15.75">
      <c r="A220" s="132">
        <v>209</v>
      </c>
      <c r="B220" s="105" t="s">
        <v>24</v>
      </c>
      <c r="C220" s="142" t="s">
        <v>2191</v>
      </c>
      <c r="D220" s="142" t="s">
        <v>1424</v>
      </c>
      <c r="E220" s="142" t="s">
        <v>791</v>
      </c>
      <c r="F220" s="352"/>
      <c r="G220" s="58">
        <v>39466</v>
      </c>
      <c r="H220" s="63" t="s">
        <v>28</v>
      </c>
      <c r="I220" s="171" t="s">
        <v>931</v>
      </c>
      <c r="J220" s="142" t="s">
        <v>68</v>
      </c>
      <c r="K220" s="63">
        <v>10</v>
      </c>
      <c r="L220" s="169">
        <v>0</v>
      </c>
      <c r="M220" s="169">
        <v>0</v>
      </c>
      <c r="N220" s="169">
        <v>0</v>
      </c>
      <c r="O220" s="169">
        <v>2</v>
      </c>
      <c r="P220" s="169">
        <v>1.5</v>
      </c>
      <c r="Q220" s="63">
        <f t="shared" si="3"/>
        <v>3.5</v>
      </c>
      <c r="R220" s="172" t="s">
        <v>1958</v>
      </c>
      <c r="S220" s="142" t="s">
        <v>69</v>
      </c>
      <c r="T220" s="380" t="s">
        <v>32</v>
      </c>
      <c r="U220" s="142" t="s">
        <v>68</v>
      </c>
    </row>
    <row r="221" spans="1:21" ht="15.75">
      <c r="A221" s="132">
        <v>210</v>
      </c>
      <c r="B221" s="105" t="s">
        <v>24</v>
      </c>
      <c r="C221" s="142" t="s">
        <v>2192</v>
      </c>
      <c r="D221" s="142" t="s">
        <v>203</v>
      </c>
      <c r="E221" s="142" t="s">
        <v>1400</v>
      </c>
      <c r="F221" s="352"/>
      <c r="G221" s="58">
        <v>39517</v>
      </c>
      <c r="H221" s="63" t="s">
        <v>28</v>
      </c>
      <c r="I221" s="171" t="s">
        <v>931</v>
      </c>
      <c r="J221" s="142" t="s">
        <v>2060</v>
      </c>
      <c r="K221" s="63">
        <v>10</v>
      </c>
      <c r="L221" s="169">
        <v>0</v>
      </c>
      <c r="M221" s="169">
        <v>0</v>
      </c>
      <c r="N221" s="169">
        <v>3</v>
      </c>
      <c r="O221" s="169">
        <v>0</v>
      </c>
      <c r="P221" s="169">
        <v>0</v>
      </c>
      <c r="Q221" s="63">
        <f t="shared" si="3"/>
        <v>3</v>
      </c>
      <c r="R221" s="172" t="s">
        <v>1958</v>
      </c>
      <c r="S221" s="143" t="s">
        <v>933</v>
      </c>
      <c r="T221" s="380" t="s">
        <v>32</v>
      </c>
      <c r="U221" s="142" t="s">
        <v>2060</v>
      </c>
    </row>
    <row r="222" spans="1:21" ht="15.75">
      <c r="A222" s="132">
        <v>211</v>
      </c>
      <c r="B222" s="105" t="s">
        <v>24</v>
      </c>
      <c r="C222" s="162" t="s">
        <v>2193</v>
      </c>
      <c r="D222" s="162" t="s">
        <v>1195</v>
      </c>
      <c r="E222" s="142" t="s">
        <v>72</v>
      </c>
      <c r="F222" s="352"/>
      <c r="G222" s="58">
        <v>39702</v>
      </c>
      <c r="H222" s="63" t="s">
        <v>28</v>
      </c>
      <c r="I222" s="171" t="s">
        <v>931</v>
      </c>
      <c r="J222" s="162" t="s">
        <v>2017</v>
      </c>
      <c r="K222" s="63">
        <v>10</v>
      </c>
      <c r="L222" s="169">
        <v>0</v>
      </c>
      <c r="M222" s="169">
        <v>0</v>
      </c>
      <c r="N222" s="169">
        <v>0</v>
      </c>
      <c r="O222" s="169">
        <v>3</v>
      </c>
      <c r="P222" s="169">
        <v>0</v>
      </c>
      <c r="Q222" s="63">
        <f t="shared" si="3"/>
        <v>3</v>
      </c>
      <c r="R222" s="172" t="s">
        <v>1958</v>
      </c>
      <c r="S222" s="142" t="s">
        <v>2018</v>
      </c>
      <c r="T222" s="380" t="s">
        <v>32</v>
      </c>
      <c r="U222" s="162" t="s">
        <v>2017</v>
      </c>
    </row>
    <row r="223" spans="1:21" ht="15.75">
      <c r="A223" s="132">
        <v>212</v>
      </c>
      <c r="B223" s="105" t="s">
        <v>24</v>
      </c>
      <c r="C223" s="142" t="s">
        <v>2194</v>
      </c>
      <c r="D223" s="142" t="s">
        <v>176</v>
      </c>
      <c r="E223" s="142" t="s">
        <v>177</v>
      </c>
      <c r="F223" s="63"/>
      <c r="G223" s="62">
        <v>39452</v>
      </c>
      <c r="H223" s="63" t="s">
        <v>28</v>
      </c>
      <c r="I223" s="171" t="s">
        <v>931</v>
      </c>
      <c r="J223" s="142" t="s">
        <v>2195</v>
      </c>
      <c r="K223" s="63">
        <v>10</v>
      </c>
      <c r="L223" s="102">
        <v>3</v>
      </c>
      <c r="M223" s="102">
        <v>0</v>
      </c>
      <c r="N223" s="102">
        <v>0</v>
      </c>
      <c r="O223" s="102">
        <v>0</v>
      </c>
      <c r="P223" s="102">
        <v>0</v>
      </c>
      <c r="Q223" s="63">
        <f t="shared" si="3"/>
        <v>3</v>
      </c>
      <c r="R223" s="172" t="s">
        <v>1958</v>
      </c>
      <c r="S223" s="142" t="s">
        <v>2196</v>
      </c>
      <c r="T223" s="380" t="s">
        <v>32</v>
      </c>
      <c r="U223" s="142" t="s">
        <v>2195</v>
      </c>
    </row>
    <row r="224" spans="1:21" ht="15.75">
      <c r="A224" s="132">
        <v>213</v>
      </c>
      <c r="B224" s="105" t="s">
        <v>24</v>
      </c>
      <c r="C224" s="142" t="s">
        <v>2197</v>
      </c>
      <c r="D224" s="142" t="s">
        <v>197</v>
      </c>
      <c r="E224" s="142" t="s">
        <v>2198</v>
      </c>
      <c r="F224" s="352"/>
      <c r="G224" s="58">
        <v>39392</v>
      </c>
      <c r="H224" s="63" t="s">
        <v>28</v>
      </c>
      <c r="I224" s="171" t="s">
        <v>931</v>
      </c>
      <c r="J224" s="142" t="s">
        <v>68</v>
      </c>
      <c r="K224" s="63">
        <v>10</v>
      </c>
      <c r="L224" s="169">
        <v>1</v>
      </c>
      <c r="M224" s="169">
        <v>0</v>
      </c>
      <c r="N224" s="169">
        <v>0</v>
      </c>
      <c r="O224" s="169">
        <v>0</v>
      </c>
      <c r="P224" s="169">
        <v>2</v>
      </c>
      <c r="Q224" s="63">
        <f t="shared" si="3"/>
        <v>3</v>
      </c>
      <c r="R224" s="172" t="s">
        <v>1958</v>
      </c>
      <c r="S224" s="142" t="s">
        <v>1686</v>
      </c>
      <c r="T224" s="380" t="s">
        <v>32</v>
      </c>
      <c r="U224" s="142" t="s">
        <v>68</v>
      </c>
    </row>
    <row r="225" spans="1:21" ht="15.75">
      <c r="A225" s="132">
        <v>214</v>
      </c>
      <c r="B225" s="105" t="s">
        <v>24</v>
      </c>
      <c r="C225" s="142" t="s">
        <v>2199</v>
      </c>
      <c r="D225" s="142" t="s">
        <v>2200</v>
      </c>
      <c r="E225" s="142" t="s">
        <v>2201</v>
      </c>
      <c r="F225" s="352"/>
      <c r="G225" s="62">
        <v>39455</v>
      </c>
      <c r="H225" s="63" t="s">
        <v>28</v>
      </c>
      <c r="I225" s="171" t="s">
        <v>931</v>
      </c>
      <c r="J225" s="142" t="s">
        <v>2202</v>
      </c>
      <c r="K225" s="63">
        <v>10</v>
      </c>
      <c r="L225" s="169">
        <v>0</v>
      </c>
      <c r="M225" s="169">
        <v>0</v>
      </c>
      <c r="N225" s="169">
        <v>3</v>
      </c>
      <c r="O225" s="169">
        <v>0</v>
      </c>
      <c r="P225" s="169">
        <v>0</v>
      </c>
      <c r="Q225" s="63">
        <f t="shared" si="3"/>
        <v>3</v>
      </c>
      <c r="R225" s="172" t="s">
        <v>1958</v>
      </c>
      <c r="S225" s="142" t="s">
        <v>2203</v>
      </c>
      <c r="T225" s="380" t="s">
        <v>32</v>
      </c>
      <c r="U225" s="142" t="s">
        <v>2202</v>
      </c>
    </row>
    <row r="226" spans="1:21" ht="15.75">
      <c r="A226" s="132">
        <v>215</v>
      </c>
      <c r="B226" s="105" t="s">
        <v>24</v>
      </c>
      <c r="C226" s="142" t="s">
        <v>2204</v>
      </c>
      <c r="D226" s="142" t="s">
        <v>210</v>
      </c>
      <c r="E226" s="142" t="s">
        <v>341</v>
      </c>
      <c r="F226" s="63"/>
      <c r="G226" s="58">
        <v>39651</v>
      </c>
      <c r="H226" s="63" t="s">
        <v>28</v>
      </c>
      <c r="I226" s="171" t="s">
        <v>931</v>
      </c>
      <c r="J226" s="142" t="s">
        <v>2060</v>
      </c>
      <c r="K226" s="63">
        <v>10</v>
      </c>
      <c r="L226" s="102">
        <v>0</v>
      </c>
      <c r="M226" s="102">
        <v>0</v>
      </c>
      <c r="N226" s="102">
        <v>0</v>
      </c>
      <c r="O226" s="102">
        <v>2</v>
      </c>
      <c r="P226" s="102">
        <v>1</v>
      </c>
      <c r="Q226" s="63">
        <f t="shared" si="3"/>
        <v>3</v>
      </c>
      <c r="R226" s="172" t="s">
        <v>1958</v>
      </c>
      <c r="S226" s="143" t="s">
        <v>933</v>
      </c>
      <c r="T226" s="380" t="s">
        <v>32</v>
      </c>
      <c r="U226" s="142" t="s">
        <v>2060</v>
      </c>
    </row>
    <row r="227" spans="1:21" ht="15.75">
      <c r="A227" s="132">
        <v>216</v>
      </c>
      <c r="B227" s="105" t="s">
        <v>24</v>
      </c>
      <c r="C227" s="142" t="s">
        <v>2205</v>
      </c>
      <c r="D227" s="142" t="s">
        <v>137</v>
      </c>
      <c r="E227" s="142" t="s">
        <v>2206</v>
      </c>
      <c r="F227" s="352"/>
      <c r="G227" s="62">
        <v>39655</v>
      </c>
      <c r="H227" s="63" t="s">
        <v>28</v>
      </c>
      <c r="I227" s="171" t="s">
        <v>931</v>
      </c>
      <c r="J227" s="142" t="s">
        <v>394</v>
      </c>
      <c r="K227" s="63">
        <v>10</v>
      </c>
      <c r="L227" s="169">
        <v>0</v>
      </c>
      <c r="M227" s="169">
        <v>0</v>
      </c>
      <c r="N227" s="169">
        <v>3</v>
      </c>
      <c r="O227" s="169">
        <v>0</v>
      </c>
      <c r="P227" s="169">
        <v>0</v>
      </c>
      <c r="Q227" s="63">
        <f t="shared" si="3"/>
        <v>3</v>
      </c>
      <c r="R227" s="172" t="s">
        <v>1958</v>
      </c>
      <c r="S227" s="142" t="s">
        <v>123</v>
      </c>
      <c r="T227" s="380" t="s">
        <v>32</v>
      </c>
      <c r="U227" s="142" t="s">
        <v>394</v>
      </c>
    </row>
    <row r="228" spans="1:21" ht="15.75">
      <c r="A228" s="132">
        <v>217</v>
      </c>
      <c r="B228" s="105" t="s">
        <v>24</v>
      </c>
      <c r="C228" s="162" t="s">
        <v>2207</v>
      </c>
      <c r="D228" s="162" t="s">
        <v>301</v>
      </c>
      <c r="E228" s="162" t="s">
        <v>90</v>
      </c>
      <c r="F228" s="352"/>
      <c r="G228" s="58">
        <v>39564</v>
      </c>
      <c r="H228" s="63" t="s">
        <v>28</v>
      </c>
      <c r="I228" s="171" t="s">
        <v>931</v>
      </c>
      <c r="J228" s="142" t="s">
        <v>82</v>
      </c>
      <c r="K228" s="63">
        <v>10</v>
      </c>
      <c r="L228" s="169">
        <v>0</v>
      </c>
      <c r="M228" s="169">
        <v>0</v>
      </c>
      <c r="N228" s="169">
        <v>0</v>
      </c>
      <c r="O228" s="169">
        <v>2</v>
      </c>
      <c r="P228" s="169">
        <v>0.5</v>
      </c>
      <c r="Q228" s="63">
        <f t="shared" si="3"/>
        <v>2.5</v>
      </c>
      <c r="R228" s="172" t="s">
        <v>1958</v>
      </c>
      <c r="S228" s="162" t="s">
        <v>179</v>
      </c>
      <c r="T228" s="380" t="s">
        <v>32</v>
      </c>
      <c r="U228" s="142" t="s">
        <v>82</v>
      </c>
    </row>
    <row r="229" spans="1:21" ht="15.75">
      <c r="A229" s="132">
        <v>218</v>
      </c>
      <c r="B229" s="105" t="s">
        <v>24</v>
      </c>
      <c r="C229" s="142" t="s">
        <v>1344</v>
      </c>
      <c r="D229" s="142" t="s">
        <v>2208</v>
      </c>
      <c r="E229" s="142" t="s">
        <v>2209</v>
      </c>
      <c r="F229" s="352"/>
      <c r="G229" s="58">
        <v>39674</v>
      </c>
      <c r="H229" s="63" t="s">
        <v>28</v>
      </c>
      <c r="I229" s="171" t="s">
        <v>931</v>
      </c>
      <c r="J229" s="142" t="s">
        <v>68</v>
      </c>
      <c r="K229" s="63">
        <v>10</v>
      </c>
      <c r="L229" s="169">
        <v>1</v>
      </c>
      <c r="M229" s="169">
        <v>0</v>
      </c>
      <c r="N229" s="169">
        <v>0</v>
      </c>
      <c r="O229" s="169">
        <v>0</v>
      </c>
      <c r="P229" s="169">
        <v>1.5</v>
      </c>
      <c r="Q229" s="63">
        <f t="shared" si="3"/>
        <v>2.5</v>
      </c>
      <c r="R229" s="172" t="s">
        <v>1958</v>
      </c>
      <c r="S229" s="142" t="s">
        <v>1686</v>
      </c>
      <c r="T229" s="380" t="s">
        <v>32</v>
      </c>
      <c r="U229" s="142" t="s">
        <v>68</v>
      </c>
    </row>
    <row r="230" spans="1:21" ht="15.75">
      <c r="A230" s="132">
        <v>219</v>
      </c>
      <c r="B230" s="105" t="s">
        <v>24</v>
      </c>
      <c r="C230" s="106" t="s">
        <v>2210</v>
      </c>
      <c r="D230" s="106" t="s">
        <v>1126</v>
      </c>
      <c r="E230" s="106" t="s">
        <v>2211</v>
      </c>
      <c r="F230" s="63"/>
      <c r="G230" s="128">
        <v>39624</v>
      </c>
      <c r="H230" s="63" t="s">
        <v>28</v>
      </c>
      <c r="I230" s="171" t="s">
        <v>931</v>
      </c>
      <c r="J230" s="162" t="s">
        <v>52</v>
      </c>
      <c r="K230" s="63">
        <v>10</v>
      </c>
      <c r="L230" s="102">
        <v>0</v>
      </c>
      <c r="M230" s="102">
        <v>0</v>
      </c>
      <c r="N230" s="102">
        <v>0</v>
      </c>
      <c r="O230" s="102">
        <v>2</v>
      </c>
      <c r="P230" s="102">
        <v>0.5</v>
      </c>
      <c r="Q230" s="63">
        <f t="shared" si="3"/>
        <v>2.5</v>
      </c>
      <c r="R230" s="172" t="s">
        <v>1958</v>
      </c>
      <c r="S230" s="142" t="s">
        <v>53</v>
      </c>
      <c r="T230" s="380" t="s">
        <v>32</v>
      </c>
      <c r="U230" s="162" t="s">
        <v>52</v>
      </c>
    </row>
    <row r="231" spans="1:21" ht="15.75">
      <c r="A231" s="132">
        <v>220</v>
      </c>
      <c r="B231" s="105" t="s">
        <v>24</v>
      </c>
      <c r="C231" s="166" t="s">
        <v>2212</v>
      </c>
      <c r="D231" s="166" t="s">
        <v>485</v>
      </c>
      <c r="E231" s="166" t="s">
        <v>381</v>
      </c>
      <c r="F231" s="352"/>
      <c r="G231" s="62">
        <v>39629</v>
      </c>
      <c r="H231" s="63" t="s">
        <v>28</v>
      </c>
      <c r="I231" s="171" t="s">
        <v>931</v>
      </c>
      <c r="J231" s="142" t="s">
        <v>364</v>
      </c>
      <c r="K231" s="63">
        <v>10</v>
      </c>
      <c r="L231" s="169">
        <v>0</v>
      </c>
      <c r="M231" s="169">
        <v>0</v>
      </c>
      <c r="N231" s="169">
        <v>0</v>
      </c>
      <c r="O231" s="169">
        <v>0</v>
      </c>
      <c r="P231" s="169">
        <v>2.5</v>
      </c>
      <c r="Q231" s="63">
        <f t="shared" si="3"/>
        <v>2.5</v>
      </c>
      <c r="R231" s="172" t="s">
        <v>1958</v>
      </c>
      <c r="S231" s="142" t="s">
        <v>2066</v>
      </c>
      <c r="T231" s="380" t="s">
        <v>32</v>
      </c>
      <c r="U231" s="142" t="s">
        <v>364</v>
      </c>
    </row>
    <row r="232" spans="1:21" ht="15.75">
      <c r="A232" s="132">
        <v>221</v>
      </c>
      <c r="B232" s="105" t="s">
        <v>24</v>
      </c>
      <c r="C232" s="139" t="s">
        <v>2213</v>
      </c>
      <c r="D232" s="139" t="s">
        <v>1461</v>
      </c>
      <c r="E232" s="139" t="s">
        <v>2214</v>
      </c>
      <c r="F232" s="63"/>
      <c r="G232" s="138">
        <v>39562</v>
      </c>
      <c r="H232" s="63" t="s">
        <v>28</v>
      </c>
      <c r="I232" s="171" t="s">
        <v>931</v>
      </c>
      <c r="J232" s="139" t="s">
        <v>106</v>
      </c>
      <c r="K232" s="63">
        <v>10</v>
      </c>
      <c r="L232" s="63">
        <v>1</v>
      </c>
      <c r="M232" s="63">
        <v>0</v>
      </c>
      <c r="N232" s="63">
        <v>0</v>
      </c>
      <c r="O232" s="63">
        <v>0</v>
      </c>
      <c r="P232" s="63">
        <v>1</v>
      </c>
      <c r="Q232" s="63">
        <f t="shared" si="3"/>
        <v>2</v>
      </c>
      <c r="R232" s="172" t="s">
        <v>1958</v>
      </c>
      <c r="S232" s="139" t="s">
        <v>2215</v>
      </c>
      <c r="T232" s="380" t="s">
        <v>32</v>
      </c>
      <c r="U232" s="139" t="s">
        <v>106</v>
      </c>
    </row>
    <row r="233" spans="1:21" ht="15.75">
      <c r="A233" s="132">
        <v>222</v>
      </c>
      <c r="B233" s="105" t="s">
        <v>24</v>
      </c>
      <c r="C233" s="162" t="s">
        <v>2216</v>
      </c>
      <c r="D233" s="162" t="s">
        <v>1706</v>
      </c>
      <c r="E233" s="162" t="s">
        <v>746</v>
      </c>
      <c r="F233" s="63"/>
      <c r="G233" s="58">
        <v>39931</v>
      </c>
      <c r="H233" s="63" t="s">
        <v>28</v>
      </c>
      <c r="I233" s="171" t="s">
        <v>931</v>
      </c>
      <c r="J233" s="142" t="s">
        <v>82</v>
      </c>
      <c r="K233" s="63">
        <v>10</v>
      </c>
      <c r="L233" s="102">
        <v>2</v>
      </c>
      <c r="M233" s="102">
        <v>0</v>
      </c>
      <c r="N233" s="102">
        <v>0</v>
      </c>
      <c r="O233" s="102">
        <v>0</v>
      </c>
      <c r="P233" s="102">
        <v>0</v>
      </c>
      <c r="Q233" s="63">
        <f t="shared" si="3"/>
        <v>2</v>
      </c>
      <c r="R233" s="172" t="s">
        <v>1958</v>
      </c>
      <c r="S233" s="162" t="s">
        <v>179</v>
      </c>
      <c r="T233" s="380" t="s">
        <v>32</v>
      </c>
      <c r="U233" s="142" t="s">
        <v>82</v>
      </c>
    </row>
    <row r="234" spans="1:21" ht="15.75">
      <c r="A234" s="132">
        <v>223</v>
      </c>
      <c r="B234" s="105" t="s">
        <v>24</v>
      </c>
      <c r="C234" s="142" t="s">
        <v>2217</v>
      </c>
      <c r="D234" s="142" t="s">
        <v>755</v>
      </c>
      <c r="E234" s="142" t="s">
        <v>685</v>
      </c>
      <c r="F234" s="63"/>
      <c r="G234" s="58">
        <v>39765</v>
      </c>
      <c r="H234" s="63" t="s">
        <v>28</v>
      </c>
      <c r="I234" s="171" t="s">
        <v>931</v>
      </c>
      <c r="J234" s="142" t="s">
        <v>1748</v>
      </c>
      <c r="K234" s="63">
        <v>10</v>
      </c>
      <c r="L234" s="63">
        <v>1</v>
      </c>
      <c r="M234" s="63">
        <v>1</v>
      </c>
      <c r="N234" s="63">
        <v>0</v>
      </c>
      <c r="O234" s="63">
        <v>0</v>
      </c>
      <c r="P234" s="63">
        <v>0</v>
      </c>
      <c r="Q234" s="63">
        <f t="shared" si="3"/>
        <v>2</v>
      </c>
      <c r="R234" s="172" t="s">
        <v>1958</v>
      </c>
      <c r="S234" s="142" t="s">
        <v>1106</v>
      </c>
      <c r="T234" s="380" t="s">
        <v>32</v>
      </c>
      <c r="U234" s="142" t="s">
        <v>1748</v>
      </c>
    </row>
    <row r="235" spans="1:21" ht="15.75">
      <c r="A235" s="132">
        <v>224</v>
      </c>
      <c r="B235" s="105" t="s">
        <v>24</v>
      </c>
      <c r="C235" s="162" t="s">
        <v>2218</v>
      </c>
      <c r="D235" s="162" t="s">
        <v>321</v>
      </c>
      <c r="E235" s="162" t="s">
        <v>2219</v>
      </c>
      <c r="F235" s="352"/>
      <c r="G235" s="420">
        <v>39524</v>
      </c>
      <c r="H235" s="63" t="s">
        <v>28</v>
      </c>
      <c r="I235" s="171" t="s">
        <v>931</v>
      </c>
      <c r="J235" s="142" t="s">
        <v>154</v>
      </c>
      <c r="K235" s="63">
        <v>10</v>
      </c>
      <c r="L235" s="169">
        <v>0</v>
      </c>
      <c r="M235" s="169">
        <v>0</v>
      </c>
      <c r="N235" s="169">
        <v>0</v>
      </c>
      <c r="O235" s="169">
        <v>0</v>
      </c>
      <c r="P235" s="169">
        <v>2</v>
      </c>
      <c r="Q235" s="63">
        <f t="shared" si="3"/>
        <v>2</v>
      </c>
      <c r="R235" s="172" t="s">
        <v>1958</v>
      </c>
      <c r="S235" s="142" t="s">
        <v>1730</v>
      </c>
      <c r="T235" s="380" t="s">
        <v>32</v>
      </c>
      <c r="U235" s="142" t="s">
        <v>154</v>
      </c>
    </row>
    <row r="236" spans="1:21" ht="15.75">
      <c r="A236" s="132">
        <v>225</v>
      </c>
      <c r="B236" s="105" t="s">
        <v>24</v>
      </c>
      <c r="C236" s="106" t="s">
        <v>2220</v>
      </c>
      <c r="D236" s="106" t="s">
        <v>2221</v>
      </c>
      <c r="E236" s="106" t="s">
        <v>39</v>
      </c>
      <c r="F236" s="63"/>
      <c r="G236" s="128">
        <v>39676</v>
      </c>
      <c r="H236" s="63" t="s">
        <v>28</v>
      </c>
      <c r="I236" s="171" t="s">
        <v>931</v>
      </c>
      <c r="J236" s="162" t="s">
        <v>52</v>
      </c>
      <c r="K236" s="63">
        <v>10</v>
      </c>
      <c r="L236" s="102">
        <v>1</v>
      </c>
      <c r="M236" s="102">
        <v>0</v>
      </c>
      <c r="N236" s="102">
        <v>1</v>
      </c>
      <c r="O236" s="102">
        <v>0</v>
      </c>
      <c r="P236" s="102">
        <v>0</v>
      </c>
      <c r="Q236" s="63">
        <f t="shared" si="3"/>
        <v>2</v>
      </c>
      <c r="R236" s="172" t="s">
        <v>1958</v>
      </c>
      <c r="S236" s="142" t="s">
        <v>53</v>
      </c>
      <c r="T236" s="380" t="s">
        <v>32</v>
      </c>
      <c r="U236" s="162" t="s">
        <v>52</v>
      </c>
    </row>
    <row r="237" spans="1:21" ht="15.75">
      <c r="A237" s="132">
        <v>226</v>
      </c>
      <c r="B237" s="105" t="s">
        <v>24</v>
      </c>
      <c r="C237" s="162" t="s">
        <v>2222</v>
      </c>
      <c r="D237" s="142" t="s">
        <v>1287</v>
      </c>
      <c r="E237" s="142" t="s">
        <v>385</v>
      </c>
      <c r="F237" s="352"/>
      <c r="G237" s="129">
        <v>39616</v>
      </c>
      <c r="H237" s="63" t="s">
        <v>28</v>
      </c>
      <c r="I237" s="171" t="s">
        <v>931</v>
      </c>
      <c r="J237" s="142" t="s">
        <v>220</v>
      </c>
      <c r="K237" s="63">
        <v>10</v>
      </c>
      <c r="L237" s="169">
        <v>0</v>
      </c>
      <c r="M237" s="169">
        <v>0</v>
      </c>
      <c r="N237" s="169">
        <v>0</v>
      </c>
      <c r="O237" s="169">
        <v>2</v>
      </c>
      <c r="P237" s="169">
        <v>0</v>
      </c>
      <c r="Q237" s="63">
        <f t="shared" si="3"/>
        <v>2</v>
      </c>
      <c r="R237" s="172" t="s">
        <v>1958</v>
      </c>
      <c r="S237" s="142" t="s">
        <v>571</v>
      </c>
      <c r="T237" s="380" t="s">
        <v>32</v>
      </c>
      <c r="U237" s="142" t="s">
        <v>220</v>
      </c>
    </row>
    <row r="238" spans="1:21" ht="15.75">
      <c r="A238" s="132">
        <v>227</v>
      </c>
      <c r="B238" s="105" t="s">
        <v>24</v>
      </c>
      <c r="C238" s="142" t="s">
        <v>2223</v>
      </c>
      <c r="D238" s="142" t="s">
        <v>230</v>
      </c>
      <c r="E238" s="142" t="s">
        <v>379</v>
      </c>
      <c r="F238" s="352"/>
      <c r="G238" s="62">
        <v>39473</v>
      </c>
      <c r="H238" s="63" t="s">
        <v>28</v>
      </c>
      <c r="I238" s="171" t="s">
        <v>931</v>
      </c>
      <c r="J238" s="166" t="s">
        <v>115</v>
      </c>
      <c r="K238" s="63">
        <v>10</v>
      </c>
      <c r="L238" s="169">
        <v>0</v>
      </c>
      <c r="M238" s="169">
        <v>0</v>
      </c>
      <c r="N238" s="169">
        <v>2</v>
      </c>
      <c r="O238" s="169">
        <v>0</v>
      </c>
      <c r="P238" s="169">
        <v>0</v>
      </c>
      <c r="Q238" s="63">
        <f t="shared" si="3"/>
        <v>2</v>
      </c>
      <c r="R238" s="172" t="s">
        <v>1958</v>
      </c>
      <c r="S238" s="142" t="s">
        <v>116</v>
      </c>
      <c r="T238" s="380" t="s">
        <v>32</v>
      </c>
      <c r="U238" s="166" t="s">
        <v>115</v>
      </c>
    </row>
    <row r="239" spans="1:21" ht="15.75">
      <c r="A239" s="132">
        <v>228</v>
      </c>
      <c r="B239" s="105" t="s">
        <v>24</v>
      </c>
      <c r="C239" s="139" t="s">
        <v>2032</v>
      </c>
      <c r="D239" s="139" t="s">
        <v>332</v>
      </c>
      <c r="E239" s="139" t="s">
        <v>670</v>
      </c>
      <c r="F239" s="352"/>
      <c r="G239" s="138">
        <v>39761</v>
      </c>
      <c r="H239" s="63" t="s">
        <v>28</v>
      </c>
      <c r="I239" s="171" t="s">
        <v>931</v>
      </c>
      <c r="J239" s="147" t="s">
        <v>282</v>
      </c>
      <c r="K239" s="63">
        <v>10</v>
      </c>
      <c r="L239" s="169">
        <v>0</v>
      </c>
      <c r="M239" s="169">
        <v>1</v>
      </c>
      <c r="N239" s="169">
        <v>1</v>
      </c>
      <c r="O239" s="169">
        <v>0</v>
      </c>
      <c r="P239" s="169">
        <v>0</v>
      </c>
      <c r="Q239" s="63">
        <f t="shared" si="3"/>
        <v>2</v>
      </c>
      <c r="R239" s="172" t="s">
        <v>1958</v>
      </c>
      <c r="S239" s="106" t="s">
        <v>283</v>
      </c>
      <c r="T239" s="380" t="s">
        <v>32</v>
      </c>
      <c r="U239" s="147" t="s">
        <v>282</v>
      </c>
    </row>
    <row r="240" spans="1:21" ht="15.75">
      <c r="A240" s="132">
        <v>229</v>
      </c>
      <c r="B240" s="105" t="s">
        <v>24</v>
      </c>
      <c r="C240" s="142" t="s">
        <v>2224</v>
      </c>
      <c r="D240" s="162" t="s">
        <v>76</v>
      </c>
      <c r="E240" s="162" t="s">
        <v>720</v>
      </c>
      <c r="F240" s="63"/>
      <c r="G240" s="58">
        <v>39735</v>
      </c>
      <c r="H240" s="63" t="s">
        <v>28</v>
      </c>
      <c r="I240" s="171" t="s">
        <v>931</v>
      </c>
      <c r="J240" s="162" t="s">
        <v>30</v>
      </c>
      <c r="K240" s="63">
        <v>10</v>
      </c>
      <c r="L240" s="63">
        <v>0</v>
      </c>
      <c r="M240" s="63">
        <v>0</v>
      </c>
      <c r="N240" s="63">
        <v>0</v>
      </c>
      <c r="O240" s="63">
        <v>0</v>
      </c>
      <c r="P240" s="63">
        <v>2</v>
      </c>
      <c r="Q240" s="63">
        <f t="shared" si="3"/>
        <v>2</v>
      </c>
      <c r="R240" s="172" t="s">
        <v>1958</v>
      </c>
      <c r="S240" s="142" t="s">
        <v>1997</v>
      </c>
      <c r="T240" s="380" t="s">
        <v>32</v>
      </c>
      <c r="U240" s="162" t="s">
        <v>30</v>
      </c>
    </row>
    <row r="241" spans="1:21" ht="15.75">
      <c r="A241" s="132">
        <v>230</v>
      </c>
      <c r="B241" s="105" t="s">
        <v>24</v>
      </c>
      <c r="C241" s="106" t="s">
        <v>2225</v>
      </c>
      <c r="D241" s="103" t="s">
        <v>616</v>
      </c>
      <c r="E241" s="103" t="s">
        <v>2226</v>
      </c>
      <c r="F241" s="352"/>
      <c r="G241" s="107">
        <v>39654</v>
      </c>
      <c r="H241" s="63" t="s">
        <v>28</v>
      </c>
      <c r="I241" s="171" t="s">
        <v>931</v>
      </c>
      <c r="J241" s="162" t="s">
        <v>30</v>
      </c>
      <c r="K241" s="63">
        <v>10</v>
      </c>
      <c r="L241" s="169">
        <v>0</v>
      </c>
      <c r="M241" s="169">
        <v>0</v>
      </c>
      <c r="N241" s="169">
        <v>2</v>
      </c>
      <c r="O241" s="169">
        <v>0</v>
      </c>
      <c r="P241" s="169">
        <v>0</v>
      </c>
      <c r="Q241" s="63">
        <f t="shared" si="3"/>
        <v>2</v>
      </c>
      <c r="R241" s="172" t="s">
        <v>1958</v>
      </c>
      <c r="S241" s="142" t="s">
        <v>1997</v>
      </c>
      <c r="T241" s="380" t="s">
        <v>32</v>
      </c>
      <c r="U241" s="162" t="s">
        <v>30</v>
      </c>
    </row>
    <row r="242" spans="1:21" ht="15.75">
      <c r="A242" s="132">
        <v>231</v>
      </c>
      <c r="B242" s="105" t="s">
        <v>24</v>
      </c>
      <c r="C242" s="413" t="s">
        <v>2227</v>
      </c>
      <c r="D242" s="413" t="s">
        <v>276</v>
      </c>
      <c r="E242" s="413" t="s">
        <v>315</v>
      </c>
      <c r="F242" s="352"/>
      <c r="G242" s="414">
        <v>39602</v>
      </c>
      <c r="H242" s="63" t="s">
        <v>28</v>
      </c>
      <c r="I242" s="171" t="s">
        <v>931</v>
      </c>
      <c r="J242" s="342" t="s">
        <v>1611</v>
      </c>
      <c r="K242" s="63">
        <v>10</v>
      </c>
      <c r="L242" s="169">
        <v>0</v>
      </c>
      <c r="M242" s="169">
        <v>0</v>
      </c>
      <c r="N242" s="169">
        <v>1</v>
      </c>
      <c r="O242" s="169">
        <v>0</v>
      </c>
      <c r="P242" s="169">
        <v>1</v>
      </c>
      <c r="Q242" s="63">
        <f t="shared" si="3"/>
        <v>2</v>
      </c>
      <c r="R242" s="172" t="s">
        <v>1958</v>
      </c>
      <c r="S242" s="103" t="s">
        <v>42</v>
      </c>
      <c r="T242" s="380" t="s">
        <v>32</v>
      </c>
      <c r="U242" s="342" t="s">
        <v>1611</v>
      </c>
    </row>
    <row r="243" spans="1:21" ht="15.75">
      <c r="A243" s="132">
        <v>232</v>
      </c>
      <c r="B243" s="105" t="s">
        <v>24</v>
      </c>
      <c r="C243" s="142" t="s">
        <v>2228</v>
      </c>
      <c r="D243" s="142" t="s">
        <v>301</v>
      </c>
      <c r="E243" s="142" t="s">
        <v>105</v>
      </c>
      <c r="F243" s="352"/>
      <c r="G243" s="138">
        <v>39570</v>
      </c>
      <c r="H243" s="63" t="s">
        <v>28</v>
      </c>
      <c r="I243" s="171" t="s">
        <v>931</v>
      </c>
      <c r="J243" s="142" t="s">
        <v>1809</v>
      </c>
      <c r="K243" s="63">
        <v>10</v>
      </c>
      <c r="L243" s="169">
        <v>0</v>
      </c>
      <c r="M243" s="169">
        <v>0</v>
      </c>
      <c r="N243" s="169">
        <v>0</v>
      </c>
      <c r="O243" s="169">
        <v>0</v>
      </c>
      <c r="P243" s="169">
        <v>2</v>
      </c>
      <c r="Q243" s="63">
        <f t="shared" si="3"/>
        <v>2</v>
      </c>
      <c r="R243" s="172" t="s">
        <v>1958</v>
      </c>
      <c r="S243" s="139" t="s">
        <v>2229</v>
      </c>
      <c r="T243" s="380" t="s">
        <v>32</v>
      </c>
      <c r="U243" s="142" t="s">
        <v>1809</v>
      </c>
    </row>
    <row r="244" spans="1:21" ht="15.75">
      <c r="A244" s="132">
        <v>233</v>
      </c>
      <c r="B244" s="105" t="s">
        <v>24</v>
      </c>
      <c r="C244" s="106" t="s">
        <v>2230</v>
      </c>
      <c r="D244" s="106" t="s">
        <v>2231</v>
      </c>
      <c r="E244" s="106" t="s">
        <v>265</v>
      </c>
      <c r="F244" s="63"/>
      <c r="G244" s="128">
        <v>39572</v>
      </c>
      <c r="H244" s="63" t="s">
        <v>28</v>
      </c>
      <c r="I244" s="171" t="s">
        <v>931</v>
      </c>
      <c r="J244" s="162" t="s">
        <v>52</v>
      </c>
      <c r="K244" s="63">
        <v>10</v>
      </c>
      <c r="L244" s="102">
        <v>0</v>
      </c>
      <c r="M244" s="102">
        <v>0</v>
      </c>
      <c r="N244" s="102">
        <v>0</v>
      </c>
      <c r="O244" s="102">
        <v>2</v>
      </c>
      <c r="P244" s="102">
        <v>0</v>
      </c>
      <c r="Q244" s="63">
        <f t="shared" si="3"/>
        <v>2</v>
      </c>
      <c r="R244" s="172" t="s">
        <v>1958</v>
      </c>
      <c r="S244" s="142" t="s">
        <v>53</v>
      </c>
      <c r="T244" s="380" t="s">
        <v>32</v>
      </c>
      <c r="U244" s="162" t="s">
        <v>52</v>
      </c>
    </row>
    <row r="245" spans="1:21" ht="15.75">
      <c r="A245" s="132">
        <v>234</v>
      </c>
      <c r="B245" s="105" t="s">
        <v>24</v>
      </c>
      <c r="C245" s="142" t="s">
        <v>2160</v>
      </c>
      <c r="D245" s="142" t="s">
        <v>38</v>
      </c>
      <c r="E245" s="142" t="s">
        <v>201</v>
      </c>
      <c r="F245" s="63"/>
      <c r="G245" s="58">
        <v>39682</v>
      </c>
      <c r="H245" s="63" t="s">
        <v>28</v>
      </c>
      <c r="I245" s="171" t="s">
        <v>931</v>
      </c>
      <c r="J245" s="142" t="s">
        <v>68</v>
      </c>
      <c r="K245" s="63">
        <v>10</v>
      </c>
      <c r="L245" s="102">
        <v>1</v>
      </c>
      <c r="M245" s="102">
        <v>0</v>
      </c>
      <c r="N245" s="102">
        <v>1</v>
      </c>
      <c r="O245" s="102">
        <v>0</v>
      </c>
      <c r="P245" s="102">
        <v>0</v>
      </c>
      <c r="Q245" s="63">
        <f t="shared" si="3"/>
        <v>2</v>
      </c>
      <c r="R245" s="172" t="s">
        <v>1958</v>
      </c>
      <c r="S245" s="142" t="s">
        <v>69</v>
      </c>
      <c r="T245" s="380" t="s">
        <v>32</v>
      </c>
      <c r="U245" s="142" t="s">
        <v>68</v>
      </c>
    </row>
    <row r="246" spans="1:21" ht="15.75">
      <c r="A246" s="132">
        <v>235</v>
      </c>
      <c r="B246" s="105" t="s">
        <v>24</v>
      </c>
      <c r="C246" s="142" t="s">
        <v>2232</v>
      </c>
      <c r="D246" s="162" t="s">
        <v>210</v>
      </c>
      <c r="E246" s="162" t="s">
        <v>1304</v>
      </c>
      <c r="F246" s="63"/>
      <c r="G246" s="58">
        <v>39572</v>
      </c>
      <c r="H246" s="63" t="s">
        <v>28</v>
      </c>
      <c r="I246" s="171" t="s">
        <v>931</v>
      </c>
      <c r="J246" s="162" t="s">
        <v>30</v>
      </c>
      <c r="K246" s="63">
        <v>10</v>
      </c>
      <c r="L246" s="63">
        <v>0</v>
      </c>
      <c r="M246" s="63">
        <v>0</v>
      </c>
      <c r="N246" s="63">
        <v>0</v>
      </c>
      <c r="O246" s="63">
        <v>2</v>
      </c>
      <c r="P246" s="63">
        <v>0</v>
      </c>
      <c r="Q246" s="63">
        <f t="shared" si="3"/>
        <v>2</v>
      </c>
      <c r="R246" s="172" t="s">
        <v>1958</v>
      </c>
      <c r="S246" s="142" t="s">
        <v>1997</v>
      </c>
      <c r="T246" s="380" t="s">
        <v>32</v>
      </c>
      <c r="U246" s="162" t="s">
        <v>30</v>
      </c>
    </row>
    <row r="247" spans="1:21" ht="15.75">
      <c r="A247" s="132">
        <v>236</v>
      </c>
      <c r="B247" s="105" t="s">
        <v>24</v>
      </c>
      <c r="C247" s="106" t="s">
        <v>2233</v>
      </c>
      <c r="D247" s="106" t="s">
        <v>2234</v>
      </c>
      <c r="E247" s="106" t="s">
        <v>2235</v>
      </c>
      <c r="F247" s="352"/>
      <c r="G247" s="128">
        <v>39662</v>
      </c>
      <c r="H247" s="63" t="s">
        <v>28</v>
      </c>
      <c r="I247" s="171" t="s">
        <v>931</v>
      </c>
      <c r="J247" s="162" t="s">
        <v>52</v>
      </c>
      <c r="K247" s="63">
        <v>10</v>
      </c>
      <c r="L247" s="169">
        <v>0</v>
      </c>
      <c r="M247" s="169">
        <v>0</v>
      </c>
      <c r="N247" s="169">
        <v>1</v>
      </c>
      <c r="O247" s="169">
        <v>0</v>
      </c>
      <c r="P247" s="169">
        <v>1</v>
      </c>
      <c r="Q247" s="63">
        <f t="shared" si="3"/>
        <v>2</v>
      </c>
      <c r="R247" s="172" t="s">
        <v>1958</v>
      </c>
      <c r="S247" s="142" t="s">
        <v>53</v>
      </c>
      <c r="T247" s="380" t="s">
        <v>32</v>
      </c>
      <c r="U247" s="162" t="s">
        <v>52</v>
      </c>
    </row>
    <row r="248" spans="1:21" ht="15.75">
      <c r="A248" s="132">
        <v>237</v>
      </c>
      <c r="B248" s="105" t="s">
        <v>24</v>
      </c>
      <c r="C248" s="142" t="s">
        <v>831</v>
      </c>
      <c r="D248" s="142" t="s">
        <v>1516</v>
      </c>
      <c r="E248" s="142" t="s">
        <v>56</v>
      </c>
      <c r="F248" s="352"/>
      <c r="G248" s="58">
        <v>39541</v>
      </c>
      <c r="H248" s="63" t="s">
        <v>28</v>
      </c>
      <c r="I248" s="171" t="s">
        <v>931</v>
      </c>
      <c r="J248" s="142" t="s">
        <v>955</v>
      </c>
      <c r="K248" s="63">
        <v>10</v>
      </c>
      <c r="L248" s="169">
        <v>0</v>
      </c>
      <c r="M248" s="169">
        <v>0</v>
      </c>
      <c r="N248" s="169">
        <v>0</v>
      </c>
      <c r="O248" s="169">
        <v>2</v>
      </c>
      <c r="P248" s="169">
        <v>0</v>
      </c>
      <c r="Q248" s="63">
        <f t="shared" si="3"/>
        <v>2</v>
      </c>
      <c r="R248" s="172" t="s">
        <v>1958</v>
      </c>
      <c r="S248" s="142" t="s">
        <v>956</v>
      </c>
      <c r="T248" s="380" t="s">
        <v>32</v>
      </c>
      <c r="U248" s="142" t="s">
        <v>955</v>
      </c>
    </row>
    <row r="249" spans="1:21" ht="15.75">
      <c r="A249" s="132">
        <v>238</v>
      </c>
      <c r="B249" s="105" t="s">
        <v>24</v>
      </c>
      <c r="C249" s="142" t="s">
        <v>2236</v>
      </c>
      <c r="D249" s="142" t="s">
        <v>1105</v>
      </c>
      <c r="E249" s="142" t="s">
        <v>829</v>
      </c>
      <c r="F249" s="352"/>
      <c r="G249" s="107">
        <v>39831</v>
      </c>
      <c r="H249" s="63" t="s">
        <v>28</v>
      </c>
      <c r="I249" s="171" t="s">
        <v>931</v>
      </c>
      <c r="J249" s="142" t="s">
        <v>707</v>
      </c>
      <c r="K249" s="63">
        <v>10</v>
      </c>
      <c r="L249" s="169">
        <v>1</v>
      </c>
      <c r="M249" s="169">
        <v>1</v>
      </c>
      <c r="N249" s="169">
        <v>0</v>
      </c>
      <c r="O249" s="169">
        <v>0</v>
      </c>
      <c r="P249" s="169">
        <v>0</v>
      </c>
      <c r="Q249" s="63">
        <f t="shared" si="3"/>
        <v>2</v>
      </c>
      <c r="R249" s="172" t="s">
        <v>1958</v>
      </c>
      <c r="S249" s="106" t="s">
        <v>1371</v>
      </c>
      <c r="T249" s="380" t="s">
        <v>32</v>
      </c>
      <c r="U249" s="142" t="s">
        <v>707</v>
      </c>
    </row>
    <row r="250" spans="1:21" ht="15.75">
      <c r="A250" s="132">
        <v>239</v>
      </c>
      <c r="B250" s="105" t="s">
        <v>24</v>
      </c>
      <c r="C250" s="142" t="s">
        <v>2237</v>
      </c>
      <c r="D250" s="142" t="s">
        <v>443</v>
      </c>
      <c r="E250" s="142" t="s">
        <v>2238</v>
      </c>
      <c r="F250" s="352"/>
      <c r="G250" s="113">
        <v>39552</v>
      </c>
      <c r="H250" s="63" t="s">
        <v>28</v>
      </c>
      <c r="I250" s="171" t="s">
        <v>931</v>
      </c>
      <c r="J250" s="142" t="s">
        <v>358</v>
      </c>
      <c r="K250" s="63">
        <v>10</v>
      </c>
      <c r="L250" s="169">
        <v>0</v>
      </c>
      <c r="M250" s="169">
        <v>0</v>
      </c>
      <c r="N250" s="169">
        <v>0</v>
      </c>
      <c r="O250" s="169">
        <v>0</v>
      </c>
      <c r="P250" s="169">
        <v>2</v>
      </c>
      <c r="Q250" s="63">
        <f t="shared" si="3"/>
        <v>2</v>
      </c>
      <c r="R250" s="172" t="s">
        <v>1958</v>
      </c>
      <c r="S250" s="142" t="s">
        <v>1991</v>
      </c>
      <c r="T250" s="380" t="s">
        <v>32</v>
      </c>
      <c r="U250" s="142" t="s">
        <v>358</v>
      </c>
    </row>
    <row r="251" spans="1:21" ht="15.75">
      <c r="A251" s="132">
        <v>240</v>
      </c>
      <c r="B251" s="105" t="s">
        <v>24</v>
      </c>
      <c r="C251" s="146" t="s">
        <v>2239</v>
      </c>
      <c r="D251" s="146" t="s">
        <v>1855</v>
      </c>
      <c r="E251" s="146" t="s">
        <v>379</v>
      </c>
      <c r="F251" s="352"/>
      <c r="G251" s="416">
        <v>39673</v>
      </c>
      <c r="H251" s="63" t="s">
        <v>28</v>
      </c>
      <c r="I251" s="171" t="s">
        <v>931</v>
      </c>
      <c r="J251" s="342" t="s">
        <v>1611</v>
      </c>
      <c r="K251" s="63">
        <v>10</v>
      </c>
      <c r="L251" s="169">
        <v>0</v>
      </c>
      <c r="M251" s="169">
        <v>0</v>
      </c>
      <c r="N251" s="169">
        <v>0</v>
      </c>
      <c r="O251" s="169">
        <v>2</v>
      </c>
      <c r="P251" s="169">
        <v>0</v>
      </c>
      <c r="Q251" s="63">
        <f t="shared" si="3"/>
        <v>2</v>
      </c>
      <c r="R251" s="172" t="s">
        <v>1958</v>
      </c>
      <c r="S251" s="103" t="s">
        <v>1977</v>
      </c>
      <c r="T251" s="380" t="s">
        <v>32</v>
      </c>
      <c r="U251" s="342" t="s">
        <v>1611</v>
      </c>
    </row>
    <row r="252" spans="1:21" ht="15.75">
      <c r="A252" s="132">
        <v>241</v>
      </c>
      <c r="B252" s="105" t="s">
        <v>24</v>
      </c>
      <c r="C252" s="162" t="s">
        <v>2240</v>
      </c>
      <c r="D252" s="162" t="s">
        <v>2241</v>
      </c>
      <c r="E252" s="162" t="s">
        <v>1136</v>
      </c>
      <c r="F252" s="352"/>
      <c r="G252" s="420">
        <v>39643</v>
      </c>
      <c r="H252" s="63" t="s">
        <v>28</v>
      </c>
      <c r="I252" s="171" t="s">
        <v>931</v>
      </c>
      <c r="J252" s="142" t="s">
        <v>154</v>
      </c>
      <c r="K252" s="63">
        <v>10</v>
      </c>
      <c r="L252" s="169">
        <v>0</v>
      </c>
      <c r="M252" s="169">
        <v>0</v>
      </c>
      <c r="N252" s="169">
        <v>0</v>
      </c>
      <c r="O252" s="169">
        <v>2</v>
      </c>
      <c r="P252" s="169">
        <v>0</v>
      </c>
      <c r="Q252" s="63">
        <f t="shared" si="3"/>
        <v>2</v>
      </c>
      <c r="R252" s="172" t="s">
        <v>1958</v>
      </c>
      <c r="S252" s="142" t="s">
        <v>1730</v>
      </c>
      <c r="T252" s="380" t="s">
        <v>32</v>
      </c>
      <c r="U252" s="142" t="s">
        <v>154</v>
      </c>
    </row>
    <row r="253" spans="1:21" ht="15.75">
      <c r="A253" s="132">
        <v>242</v>
      </c>
      <c r="B253" s="105" t="s">
        <v>24</v>
      </c>
      <c r="C253" s="413" t="s">
        <v>2242</v>
      </c>
      <c r="D253" s="413" t="s">
        <v>147</v>
      </c>
      <c r="E253" s="413" t="s">
        <v>530</v>
      </c>
      <c r="F253" s="161"/>
      <c r="G253" s="414">
        <v>39834</v>
      </c>
      <c r="H253" s="63" t="s">
        <v>28</v>
      </c>
      <c r="I253" s="171" t="s">
        <v>931</v>
      </c>
      <c r="J253" s="342" t="s">
        <v>1611</v>
      </c>
      <c r="K253" s="63">
        <v>10</v>
      </c>
      <c r="L253" s="63">
        <v>0</v>
      </c>
      <c r="M253" s="63">
        <v>0</v>
      </c>
      <c r="N253" s="63">
        <v>0</v>
      </c>
      <c r="O253" s="63">
        <v>0</v>
      </c>
      <c r="P253" s="63">
        <v>1.5</v>
      </c>
      <c r="Q253" s="63">
        <f t="shared" si="3"/>
        <v>1.5</v>
      </c>
      <c r="R253" s="172" t="s">
        <v>1958</v>
      </c>
      <c r="S253" s="142" t="s">
        <v>1612</v>
      </c>
      <c r="T253" s="380" t="s">
        <v>32</v>
      </c>
      <c r="U253" s="342" t="s">
        <v>1611</v>
      </c>
    </row>
    <row r="254" spans="1:21" ht="15.75">
      <c r="A254" s="132">
        <v>243</v>
      </c>
      <c r="B254" s="105" t="s">
        <v>24</v>
      </c>
      <c r="C254" s="142" t="s">
        <v>2243</v>
      </c>
      <c r="D254" s="142" t="s">
        <v>2244</v>
      </c>
      <c r="E254" s="142" t="s">
        <v>2245</v>
      </c>
      <c r="F254" s="63"/>
      <c r="G254" s="62">
        <v>39494</v>
      </c>
      <c r="H254" s="63" t="s">
        <v>28</v>
      </c>
      <c r="I254" s="171" t="s">
        <v>931</v>
      </c>
      <c r="J254" s="162" t="s">
        <v>73</v>
      </c>
      <c r="K254" s="63">
        <v>10</v>
      </c>
      <c r="L254" s="102">
        <v>1</v>
      </c>
      <c r="M254" s="102">
        <v>0</v>
      </c>
      <c r="N254" s="102">
        <v>0.5</v>
      </c>
      <c r="O254" s="102">
        <v>0</v>
      </c>
      <c r="P254" s="102">
        <v>0</v>
      </c>
      <c r="Q254" s="63">
        <f t="shared" si="3"/>
        <v>1.5</v>
      </c>
      <c r="R254" s="172" t="s">
        <v>1958</v>
      </c>
      <c r="S254" s="162" t="s">
        <v>74</v>
      </c>
      <c r="T254" s="380" t="s">
        <v>32</v>
      </c>
      <c r="U254" s="162" t="s">
        <v>73</v>
      </c>
    </row>
    <row r="255" spans="1:21" ht="15.75">
      <c r="A255" s="132">
        <v>244</v>
      </c>
      <c r="B255" s="105" t="s">
        <v>24</v>
      </c>
      <c r="C255" s="103" t="s">
        <v>2246</v>
      </c>
      <c r="D255" s="103" t="s">
        <v>285</v>
      </c>
      <c r="E255" s="103" t="s">
        <v>1700</v>
      </c>
      <c r="F255" s="63"/>
      <c r="G255" s="419">
        <v>39723</v>
      </c>
      <c r="H255" s="63" t="s">
        <v>28</v>
      </c>
      <c r="I255" s="171" t="s">
        <v>931</v>
      </c>
      <c r="J255" s="142" t="s">
        <v>78</v>
      </c>
      <c r="K255" s="63">
        <v>10</v>
      </c>
      <c r="L255" s="108">
        <v>1</v>
      </c>
      <c r="M255" s="108">
        <v>0</v>
      </c>
      <c r="N255" s="108">
        <v>0</v>
      </c>
      <c r="O255" s="108">
        <v>0</v>
      </c>
      <c r="P255" s="108">
        <v>0.5</v>
      </c>
      <c r="Q255" s="63">
        <f t="shared" si="3"/>
        <v>1.5</v>
      </c>
      <c r="R255" s="172" t="s">
        <v>1958</v>
      </c>
      <c r="S255" s="142" t="s">
        <v>145</v>
      </c>
      <c r="T255" s="380" t="s">
        <v>32</v>
      </c>
      <c r="U255" s="142" t="s">
        <v>78</v>
      </c>
    </row>
    <row r="256" spans="1:21" ht="15.75">
      <c r="A256" s="132">
        <v>245</v>
      </c>
      <c r="B256" s="105" t="s">
        <v>24</v>
      </c>
      <c r="C256" s="142" t="s">
        <v>2247</v>
      </c>
      <c r="D256" s="142" t="s">
        <v>321</v>
      </c>
      <c r="E256" s="142" t="s">
        <v>240</v>
      </c>
      <c r="F256" s="352"/>
      <c r="G256" s="156">
        <v>39791</v>
      </c>
      <c r="H256" s="63" t="s">
        <v>28</v>
      </c>
      <c r="I256" s="171" t="s">
        <v>931</v>
      </c>
      <c r="J256" s="142" t="s">
        <v>364</v>
      </c>
      <c r="K256" s="63">
        <v>10</v>
      </c>
      <c r="L256" s="169">
        <v>1</v>
      </c>
      <c r="M256" s="169">
        <v>0</v>
      </c>
      <c r="N256" s="169">
        <v>0</v>
      </c>
      <c r="O256" s="169">
        <v>0</v>
      </c>
      <c r="P256" s="169">
        <v>0</v>
      </c>
      <c r="Q256" s="63">
        <f t="shared" si="3"/>
        <v>1</v>
      </c>
      <c r="R256" s="172" t="s">
        <v>1958</v>
      </c>
      <c r="S256" s="142" t="s">
        <v>2066</v>
      </c>
      <c r="T256" s="380" t="s">
        <v>32</v>
      </c>
      <c r="U256" s="142" t="s">
        <v>364</v>
      </c>
    </row>
    <row r="257" spans="1:21" ht="15.75">
      <c r="A257" s="132">
        <v>246</v>
      </c>
      <c r="B257" s="105" t="s">
        <v>24</v>
      </c>
      <c r="C257" s="142" t="s">
        <v>257</v>
      </c>
      <c r="D257" s="142" t="s">
        <v>176</v>
      </c>
      <c r="E257" s="142" t="s">
        <v>2248</v>
      </c>
      <c r="F257" s="352"/>
      <c r="G257" s="62">
        <v>39758</v>
      </c>
      <c r="H257" s="63" t="s">
        <v>28</v>
      </c>
      <c r="I257" s="171" t="s">
        <v>931</v>
      </c>
      <c r="J257" s="142" t="s">
        <v>487</v>
      </c>
      <c r="K257" s="63">
        <v>10</v>
      </c>
      <c r="L257" s="169">
        <v>0</v>
      </c>
      <c r="M257" s="169">
        <v>0</v>
      </c>
      <c r="N257" s="169">
        <v>0</v>
      </c>
      <c r="O257" s="169">
        <v>0</v>
      </c>
      <c r="P257" s="169">
        <v>1</v>
      </c>
      <c r="Q257" s="63">
        <f t="shared" si="3"/>
        <v>1</v>
      </c>
      <c r="R257" s="172" t="s">
        <v>1958</v>
      </c>
      <c r="S257" s="166" t="s">
        <v>488</v>
      </c>
      <c r="T257" s="380" t="s">
        <v>32</v>
      </c>
      <c r="U257" s="142" t="s">
        <v>487</v>
      </c>
    </row>
    <row r="258" spans="1:21" ht="15.75">
      <c r="A258" s="132">
        <v>247</v>
      </c>
      <c r="B258" s="105" t="s">
        <v>24</v>
      </c>
      <c r="C258" s="142" t="s">
        <v>1709</v>
      </c>
      <c r="D258" s="142" t="s">
        <v>1551</v>
      </c>
      <c r="E258" s="142" t="s">
        <v>710</v>
      </c>
      <c r="F258" s="352"/>
      <c r="G258" s="129">
        <v>39447</v>
      </c>
      <c r="H258" s="63" t="s">
        <v>28</v>
      </c>
      <c r="I258" s="171" t="s">
        <v>931</v>
      </c>
      <c r="J258" s="142" t="s">
        <v>215</v>
      </c>
      <c r="K258" s="63">
        <v>10</v>
      </c>
      <c r="L258" s="169">
        <v>0</v>
      </c>
      <c r="M258" s="169">
        <v>0</v>
      </c>
      <c r="N258" s="169">
        <v>1</v>
      </c>
      <c r="O258" s="169">
        <v>0</v>
      </c>
      <c r="P258" s="169">
        <v>0</v>
      </c>
      <c r="Q258" s="63">
        <f t="shared" si="3"/>
        <v>1</v>
      </c>
      <c r="R258" s="172" t="s">
        <v>1958</v>
      </c>
      <c r="S258" s="142" t="s">
        <v>1128</v>
      </c>
      <c r="T258" s="380" t="s">
        <v>32</v>
      </c>
      <c r="U258" s="142" t="s">
        <v>215</v>
      </c>
    </row>
    <row r="259" spans="1:21" ht="15.75">
      <c r="A259" s="132">
        <v>248</v>
      </c>
      <c r="B259" s="105" t="s">
        <v>24</v>
      </c>
      <c r="C259" s="106" t="s">
        <v>2249</v>
      </c>
      <c r="D259" s="106" t="s">
        <v>2250</v>
      </c>
      <c r="E259" s="106" t="s">
        <v>338</v>
      </c>
      <c r="F259" s="352"/>
      <c r="G259" s="129">
        <v>39546</v>
      </c>
      <c r="H259" s="63" t="s">
        <v>28</v>
      </c>
      <c r="I259" s="171" t="s">
        <v>931</v>
      </c>
      <c r="J259" s="162" t="s">
        <v>52</v>
      </c>
      <c r="K259" s="63">
        <v>10</v>
      </c>
      <c r="L259" s="169">
        <v>0</v>
      </c>
      <c r="M259" s="169">
        <v>0</v>
      </c>
      <c r="N259" s="169">
        <v>0</v>
      </c>
      <c r="O259" s="169">
        <v>0</v>
      </c>
      <c r="P259" s="169">
        <v>1</v>
      </c>
      <c r="Q259" s="63">
        <f t="shared" si="3"/>
        <v>1</v>
      </c>
      <c r="R259" s="172" t="s">
        <v>1958</v>
      </c>
      <c r="S259" s="142" t="s">
        <v>53</v>
      </c>
      <c r="T259" s="380" t="s">
        <v>32</v>
      </c>
      <c r="U259" s="162" t="s">
        <v>52</v>
      </c>
    </row>
    <row r="260" spans="1:21" ht="15.75">
      <c r="A260" s="132">
        <v>249</v>
      </c>
      <c r="B260" s="105" t="s">
        <v>24</v>
      </c>
      <c r="C260" s="142" t="s">
        <v>2251</v>
      </c>
      <c r="D260" s="142" t="s">
        <v>273</v>
      </c>
      <c r="E260" s="142" t="s">
        <v>2252</v>
      </c>
      <c r="F260" s="63"/>
      <c r="G260" s="58">
        <v>39519</v>
      </c>
      <c r="H260" s="63" t="s">
        <v>28</v>
      </c>
      <c r="I260" s="171" t="s">
        <v>931</v>
      </c>
      <c r="J260" s="142" t="s">
        <v>2060</v>
      </c>
      <c r="K260" s="63">
        <v>10</v>
      </c>
      <c r="L260" s="102">
        <v>0</v>
      </c>
      <c r="M260" s="102">
        <v>0</v>
      </c>
      <c r="N260" s="102">
        <v>0</v>
      </c>
      <c r="O260" s="102">
        <v>0</v>
      </c>
      <c r="P260" s="102">
        <v>1</v>
      </c>
      <c r="Q260" s="63">
        <f t="shared" si="3"/>
        <v>1</v>
      </c>
      <c r="R260" s="172" t="s">
        <v>1958</v>
      </c>
      <c r="S260" s="143" t="s">
        <v>933</v>
      </c>
      <c r="T260" s="380" t="s">
        <v>32</v>
      </c>
      <c r="U260" s="142" t="s">
        <v>2060</v>
      </c>
    </row>
    <row r="261" spans="1:21" ht="15.75">
      <c r="A261" s="132">
        <v>250</v>
      </c>
      <c r="B261" s="105" t="s">
        <v>24</v>
      </c>
      <c r="C261" s="142" t="s">
        <v>404</v>
      </c>
      <c r="D261" s="142" t="s">
        <v>561</v>
      </c>
      <c r="E261" s="142" t="s">
        <v>381</v>
      </c>
      <c r="F261" s="63"/>
      <c r="G261" s="58">
        <v>39778</v>
      </c>
      <c r="H261" s="63" t="s">
        <v>28</v>
      </c>
      <c r="I261" s="171" t="s">
        <v>931</v>
      </c>
      <c r="J261" s="142" t="s">
        <v>1748</v>
      </c>
      <c r="K261" s="63">
        <v>10</v>
      </c>
      <c r="L261" s="63">
        <v>0</v>
      </c>
      <c r="M261" s="63">
        <v>1</v>
      </c>
      <c r="N261" s="63">
        <v>0</v>
      </c>
      <c r="O261" s="63">
        <v>0</v>
      </c>
      <c r="P261" s="63">
        <v>0</v>
      </c>
      <c r="Q261" s="63">
        <f t="shared" si="3"/>
        <v>1</v>
      </c>
      <c r="R261" s="172" t="s">
        <v>1958</v>
      </c>
      <c r="S261" s="142" t="s">
        <v>1106</v>
      </c>
      <c r="T261" s="380" t="s">
        <v>32</v>
      </c>
      <c r="U261" s="142" t="s">
        <v>1748</v>
      </c>
    </row>
    <row r="262" spans="1:21" ht="15.75">
      <c r="A262" s="132">
        <v>251</v>
      </c>
      <c r="B262" s="105" t="s">
        <v>24</v>
      </c>
      <c r="C262" s="142" t="s">
        <v>494</v>
      </c>
      <c r="D262" s="142" t="s">
        <v>176</v>
      </c>
      <c r="E262" s="142" t="s">
        <v>90</v>
      </c>
      <c r="F262" s="63"/>
      <c r="G262" s="58">
        <v>39717</v>
      </c>
      <c r="H262" s="63" t="s">
        <v>28</v>
      </c>
      <c r="I262" s="171" t="s">
        <v>931</v>
      </c>
      <c r="J262" s="142" t="s">
        <v>68</v>
      </c>
      <c r="K262" s="63">
        <v>10</v>
      </c>
      <c r="L262" s="63">
        <v>1</v>
      </c>
      <c r="M262" s="63">
        <v>0</v>
      </c>
      <c r="N262" s="63">
        <v>0</v>
      </c>
      <c r="O262" s="63">
        <v>0</v>
      </c>
      <c r="P262" s="63">
        <v>0</v>
      </c>
      <c r="Q262" s="63">
        <f t="shared" si="3"/>
        <v>1</v>
      </c>
      <c r="R262" s="172" t="s">
        <v>1958</v>
      </c>
      <c r="S262" s="142" t="s">
        <v>69</v>
      </c>
      <c r="T262" s="380" t="s">
        <v>32</v>
      </c>
      <c r="U262" s="142" t="s">
        <v>68</v>
      </c>
    </row>
    <row r="263" spans="1:21" ht="15.75">
      <c r="A263" s="132">
        <v>252</v>
      </c>
      <c r="B263" s="105" t="s">
        <v>24</v>
      </c>
      <c r="C263" s="142" t="s">
        <v>2253</v>
      </c>
      <c r="D263" s="142" t="s">
        <v>332</v>
      </c>
      <c r="E263" s="142" t="s">
        <v>1995</v>
      </c>
      <c r="F263" s="352"/>
      <c r="G263" s="58">
        <v>39474</v>
      </c>
      <c r="H263" s="63" t="s">
        <v>28</v>
      </c>
      <c r="I263" s="171" t="s">
        <v>931</v>
      </c>
      <c r="J263" s="142" t="s">
        <v>955</v>
      </c>
      <c r="K263" s="63">
        <v>10</v>
      </c>
      <c r="L263" s="169">
        <v>0</v>
      </c>
      <c r="M263" s="169">
        <v>1</v>
      </c>
      <c r="N263" s="169">
        <v>0</v>
      </c>
      <c r="O263" s="169">
        <v>0</v>
      </c>
      <c r="P263" s="169">
        <v>0</v>
      </c>
      <c r="Q263" s="63">
        <f t="shared" si="3"/>
        <v>1</v>
      </c>
      <c r="R263" s="172" t="s">
        <v>1958</v>
      </c>
      <c r="S263" s="142" t="s">
        <v>956</v>
      </c>
      <c r="T263" s="380" t="s">
        <v>32</v>
      </c>
      <c r="U263" s="142" t="s">
        <v>955</v>
      </c>
    </row>
    <row r="264" spans="1:21" ht="15.75">
      <c r="A264" s="132">
        <v>253</v>
      </c>
      <c r="B264" s="105" t="s">
        <v>24</v>
      </c>
      <c r="C264" s="142" t="s">
        <v>2254</v>
      </c>
      <c r="D264" s="142" t="s">
        <v>976</v>
      </c>
      <c r="E264" s="142" t="s">
        <v>322</v>
      </c>
      <c r="F264" s="352"/>
      <c r="G264" s="62">
        <v>39772</v>
      </c>
      <c r="H264" s="63" t="s">
        <v>28</v>
      </c>
      <c r="I264" s="171" t="s">
        <v>931</v>
      </c>
      <c r="J264" s="142" t="s">
        <v>600</v>
      </c>
      <c r="K264" s="63">
        <v>10</v>
      </c>
      <c r="L264" s="169">
        <v>0</v>
      </c>
      <c r="M264" s="169">
        <v>1</v>
      </c>
      <c r="N264" s="169">
        <v>0</v>
      </c>
      <c r="O264" s="169">
        <v>0</v>
      </c>
      <c r="P264" s="169">
        <v>0</v>
      </c>
      <c r="Q264" s="63">
        <f t="shared" si="3"/>
        <v>1</v>
      </c>
      <c r="R264" s="172" t="s">
        <v>1958</v>
      </c>
      <c r="S264" s="142" t="s">
        <v>601</v>
      </c>
      <c r="T264" s="380" t="s">
        <v>32</v>
      </c>
      <c r="U264" s="142" t="s">
        <v>600</v>
      </c>
    </row>
    <row r="265" spans="1:21" ht="15.75">
      <c r="A265" s="132">
        <v>254</v>
      </c>
      <c r="B265" s="105" t="s">
        <v>24</v>
      </c>
      <c r="C265" s="166" t="s">
        <v>2255</v>
      </c>
      <c r="D265" s="166" t="s">
        <v>1220</v>
      </c>
      <c r="E265" s="166" t="s">
        <v>90</v>
      </c>
      <c r="F265" s="352"/>
      <c r="G265" s="62">
        <v>39637</v>
      </c>
      <c r="H265" s="63" t="s">
        <v>28</v>
      </c>
      <c r="I265" s="171" t="s">
        <v>931</v>
      </c>
      <c r="J265" s="142" t="s">
        <v>364</v>
      </c>
      <c r="K265" s="63">
        <v>10</v>
      </c>
      <c r="L265" s="169">
        <v>0</v>
      </c>
      <c r="M265" s="169">
        <v>1</v>
      </c>
      <c r="N265" s="169">
        <v>0</v>
      </c>
      <c r="O265" s="169">
        <v>0</v>
      </c>
      <c r="P265" s="169">
        <v>0</v>
      </c>
      <c r="Q265" s="63">
        <f t="shared" si="3"/>
        <v>1</v>
      </c>
      <c r="R265" s="172" t="s">
        <v>1958</v>
      </c>
      <c r="S265" s="142" t="s">
        <v>2066</v>
      </c>
      <c r="T265" s="380" t="s">
        <v>32</v>
      </c>
      <c r="U265" s="142" t="s">
        <v>364</v>
      </c>
    </row>
    <row r="266" spans="1:21" ht="15.75">
      <c r="A266" s="132">
        <v>255</v>
      </c>
      <c r="B266" s="105" t="s">
        <v>24</v>
      </c>
      <c r="C266" s="110" t="s">
        <v>2256</v>
      </c>
      <c r="D266" s="110" t="s">
        <v>2257</v>
      </c>
      <c r="E266" s="110" t="s">
        <v>1298</v>
      </c>
      <c r="F266" s="352"/>
      <c r="G266" s="423">
        <v>39521</v>
      </c>
      <c r="H266" s="63" t="s">
        <v>28</v>
      </c>
      <c r="I266" s="171" t="s">
        <v>931</v>
      </c>
      <c r="J266" s="142" t="s">
        <v>154</v>
      </c>
      <c r="K266" s="63">
        <v>10</v>
      </c>
      <c r="L266" s="169">
        <v>0</v>
      </c>
      <c r="M266" s="169">
        <v>0</v>
      </c>
      <c r="N266" s="169">
        <v>0</v>
      </c>
      <c r="O266" s="169">
        <v>0</v>
      </c>
      <c r="P266" s="169">
        <v>0.5</v>
      </c>
      <c r="Q266" s="63">
        <f t="shared" si="3"/>
        <v>0.5</v>
      </c>
      <c r="R266" s="172" t="s">
        <v>1958</v>
      </c>
      <c r="S266" s="142" t="s">
        <v>1730</v>
      </c>
      <c r="T266" s="380" t="s">
        <v>32</v>
      </c>
      <c r="U266" s="142" t="s">
        <v>154</v>
      </c>
    </row>
    <row r="267" spans="1:21" ht="15.75">
      <c r="A267" s="132">
        <v>256</v>
      </c>
      <c r="B267" s="105" t="s">
        <v>24</v>
      </c>
      <c r="C267" s="106" t="s">
        <v>250</v>
      </c>
      <c r="D267" s="106" t="s">
        <v>657</v>
      </c>
      <c r="E267" s="106" t="s">
        <v>746</v>
      </c>
      <c r="F267" s="352"/>
      <c r="G267" s="107">
        <v>39696</v>
      </c>
      <c r="H267" s="63" t="s">
        <v>28</v>
      </c>
      <c r="I267" s="171" t="s">
        <v>931</v>
      </c>
      <c r="J267" s="142" t="s">
        <v>617</v>
      </c>
      <c r="K267" s="63">
        <v>10</v>
      </c>
      <c r="L267" s="169">
        <v>0</v>
      </c>
      <c r="M267" s="169">
        <v>0</v>
      </c>
      <c r="N267" s="169">
        <v>0.5</v>
      </c>
      <c r="O267" s="169">
        <v>0</v>
      </c>
      <c r="P267" s="169">
        <v>0</v>
      </c>
      <c r="Q267" s="63">
        <f t="shared" si="3"/>
        <v>0.5</v>
      </c>
      <c r="R267" s="172" t="s">
        <v>1958</v>
      </c>
      <c r="S267" s="139" t="s">
        <v>1369</v>
      </c>
      <c r="T267" s="380" t="s">
        <v>32</v>
      </c>
      <c r="U267" s="142" t="s">
        <v>617</v>
      </c>
    </row>
    <row r="268" spans="1:21" ht="15.75">
      <c r="A268" s="132">
        <v>257</v>
      </c>
      <c r="B268" s="105" t="s">
        <v>24</v>
      </c>
      <c r="C268" s="103" t="s">
        <v>2258</v>
      </c>
      <c r="D268" s="103" t="s">
        <v>1185</v>
      </c>
      <c r="E268" s="103" t="s">
        <v>1271</v>
      </c>
      <c r="F268" s="352"/>
      <c r="G268" s="419">
        <v>39503</v>
      </c>
      <c r="H268" s="63" t="s">
        <v>28</v>
      </c>
      <c r="I268" s="171" t="s">
        <v>931</v>
      </c>
      <c r="J268" s="142" t="s">
        <v>78</v>
      </c>
      <c r="K268" s="63">
        <v>10</v>
      </c>
      <c r="L268" s="169">
        <v>0</v>
      </c>
      <c r="M268" s="169">
        <v>0.5</v>
      </c>
      <c r="N268" s="169">
        <v>0</v>
      </c>
      <c r="O268" s="169">
        <v>0</v>
      </c>
      <c r="P268" s="169">
        <v>0</v>
      </c>
      <c r="Q268" s="63">
        <f t="shared" ref="Q268:Q331" si="4">SUM(L268:P268)</f>
        <v>0.5</v>
      </c>
      <c r="R268" s="172" t="s">
        <v>1958</v>
      </c>
      <c r="S268" s="142" t="s">
        <v>36</v>
      </c>
      <c r="T268" s="380" t="s">
        <v>32</v>
      </c>
      <c r="U268" s="142" t="s">
        <v>78</v>
      </c>
    </row>
    <row r="269" spans="1:21" ht="15.75">
      <c r="A269" s="132">
        <v>258</v>
      </c>
      <c r="B269" s="105" t="s">
        <v>24</v>
      </c>
      <c r="C269" s="142" t="s">
        <v>2259</v>
      </c>
      <c r="D269" s="142" t="s">
        <v>210</v>
      </c>
      <c r="E269" s="142" t="s">
        <v>2260</v>
      </c>
      <c r="F269" s="63"/>
      <c r="G269" s="58">
        <v>39768</v>
      </c>
      <c r="H269" s="63" t="s">
        <v>28</v>
      </c>
      <c r="I269" s="171" t="s">
        <v>931</v>
      </c>
      <c r="J269" s="142" t="s">
        <v>2060</v>
      </c>
      <c r="K269" s="63">
        <v>10</v>
      </c>
      <c r="L269" s="102">
        <v>0</v>
      </c>
      <c r="M269" s="102">
        <v>0</v>
      </c>
      <c r="N269" s="102">
        <v>0</v>
      </c>
      <c r="O269" s="102">
        <v>0</v>
      </c>
      <c r="P269" s="102">
        <v>0</v>
      </c>
      <c r="Q269" s="63">
        <f t="shared" si="4"/>
        <v>0</v>
      </c>
      <c r="R269" s="63"/>
      <c r="S269" s="143" t="s">
        <v>933</v>
      </c>
      <c r="T269" s="380" t="s">
        <v>32</v>
      </c>
      <c r="U269" s="142" t="s">
        <v>2060</v>
      </c>
    </row>
    <row r="270" spans="1:21" ht="15.75">
      <c r="A270" s="132">
        <v>259</v>
      </c>
      <c r="B270" s="105" t="s">
        <v>24</v>
      </c>
      <c r="C270" s="103" t="s">
        <v>2261</v>
      </c>
      <c r="D270" s="103" t="s">
        <v>85</v>
      </c>
      <c r="E270" s="103" t="s">
        <v>2262</v>
      </c>
      <c r="F270" s="63"/>
      <c r="G270" s="419">
        <v>39539</v>
      </c>
      <c r="H270" s="63" t="s">
        <v>28</v>
      </c>
      <c r="I270" s="171" t="s">
        <v>931</v>
      </c>
      <c r="J270" s="142" t="s">
        <v>78</v>
      </c>
      <c r="K270" s="63">
        <v>10</v>
      </c>
      <c r="L270" s="102"/>
      <c r="M270" s="102"/>
      <c r="N270" s="102"/>
      <c r="O270" s="102"/>
      <c r="P270" s="102"/>
      <c r="Q270" s="63">
        <f t="shared" si="4"/>
        <v>0</v>
      </c>
      <c r="R270" s="63"/>
      <c r="S270" s="142" t="s">
        <v>2263</v>
      </c>
      <c r="T270" s="380" t="s">
        <v>32</v>
      </c>
      <c r="U270" s="142" t="s">
        <v>78</v>
      </c>
    </row>
    <row r="271" spans="1:21" ht="15.75">
      <c r="A271" s="132">
        <v>260</v>
      </c>
      <c r="B271" s="105" t="s">
        <v>24</v>
      </c>
      <c r="C271" s="142" t="s">
        <v>2264</v>
      </c>
      <c r="D271" s="142" t="s">
        <v>2265</v>
      </c>
      <c r="E271" s="142" t="s">
        <v>2266</v>
      </c>
      <c r="F271" s="352"/>
      <c r="G271" s="62">
        <v>39873</v>
      </c>
      <c r="H271" s="63" t="s">
        <v>28</v>
      </c>
      <c r="I271" s="171" t="s">
        <v>931</v>
      </c>
      <c r="J271" s="142" t="s">
        <v>487</v>
      </c>
      <c r="K271" s="63">
        <v>10</v>
      </c>
      <c r="L271" s="169">
        <v>0</v>
      </c>
      <c r="M271" s="169">
        <v>0</v>
      </c>
      <c r="N271" s="169">
        <v>0</v>
      </c>
      <c r="O271" s="169">
        <v>0</v>
      </c>
      <c r="P271" s="169">
        <v>0</v>
      </c>
      <c r="Q271" s="63">
        <f t="shared" si="4"/>
        <v>0</v>
      </c>
      <c r="R271" s="172"/>
      <c r="S271" s="142" t="s">
        <v>488</v>
      </c>
      <c r="T271" s="380" t="s">
        <v>32</v>
      </c>
      <c r="U271" s="142" t="s">
        <v>487</v>
      </c>
    </row>
    <row r="272" spans="1:21" ht="15.75">
      <c r="A272" s="132">
        <v>261</v>
      </c>
      <c r="B272" s="105" t="s">
        <v>24</v>
      </c>
      <c r="C272" s="103" t="s">
        <v>2267</v>
      </c>
      <c r="D272" s="103" t="s">
        <v>276</v>
      </c>
      <c r="E272" s="103" t="s">
        <v>1109</v>
      </c>
      <c r="F272" s="352"/>
      <c r="G272" s="419">
        <v>39590</v>
      </c>
      <c r="H272" s="63" t="s">
        <v>28</v>
      </c>
      <c r="I272" s="171" t="s">
        <v>931</v>
      </c>
      <c r="J272" s="142" t="s">
        <v>78</v>
      </c>
      <c r="K272" s="63">
        <v>10</v>
      </c>
      <c r="L272" s="169"/>
      <c r="M272" s="169"/>
      <c r="N272" s="169"/>
      <c r="O272" s="169"/>
      <c r="P272" s="169"/>
      <c r="Q272" s="63">
        <f t="shared" si="4"/>
        <v>0</v>
      </c>
      <c r="R272" s="172"/>
      <c r="S272" s="142" t="s">
        <v>36</v>
      </c>
      <c r="T272" s="380" t="s">
        <v>32</v>
      </c>
      <c r="U272" s="142" t="s">
        <v>78</v>
      </c>
    </row>
    <row r="273" spans="1:21" ht="15.75">
      <c r="A273" s="132">
        <v>262</v>
      </c>
      <c r="B273" s="105" t="s">
        <v>24</v>
      </c>
      <c r="C273" s="139" t="s">
        <v>120</v>
      </c>
      <c r="D273" s="139" t="s">
        <v>1190</v>
      </c>
      <c r="E273" s="139" t="s">
        <v>240</v>
      </c>
      <c r="F273" s="424"/>
      <c r="G273" s="138">
        <v>39349</v>
      </c>
      <c r="H273" s="63" t="s">
        <v>28</v>
      </c>
      <c r="I273" s="171" t="s">
        <v>931</v>
      </c>
      <c r="J273" s="147" t="s">
        <v>282</v>
      </c>
      <c r="K273" s="63">
        <v>10</v>
      </c>
      <c r="L273" s="170">
        <v>0</v>
      </c>
      <c r="M273" s="170">
        <v>0</v>
      </c>
      <c r="N273" s="170">
        <v>0</v>
      </c>
      <c r="O273" s="170">
        <v>0</v>
      </c>
      <c r="P273" s="170">
        <v>0</v>
      </c>
      <c r="Q273" s="63">
        <f t="shared" si="4"/>
        <v>0</v>
      </c>
      <c r="R273" s="63"/>
      <c r="S273" s="106" t="s">
        <v>283</v>
      </c>
      <c r="T273" s="380" t="s">
        <v>32</v>
      </c>
      <c r="U273" s="147" t="s">
        <v>282</v>
      </c>
    </row>
    <row r="274" spans="1:21" ht="15.75">
      <c r="A274" s="132">
        <v>263</v>
      </c>
      <c r="B274" s="105" t="s">
        <v>24</v>
      </c>
      <c r="C274" s="162" t="s">
        <v>2268</v>
      </c>
      <c r="D274" s="162" t="s">
        <v>968</v>
      </c>
      <c r="E274" s="162" t="s">
        <v>1235</v>
      </c>
      <c r="F274" s="352"/>
      <c r="G274" s="418">
        <v>39452</v>
      </c>
      <c r="H274" s="63" t="s">
        <v>28</v>
      </c>
      <c r="I274" s="171" t="s">
        <v>931</v>
      </c>
      <c r="J274" s="142" t="s">
        <v>278</v>
      </c>
      <c r="K274" s="63">
        <v>10</v>
      </c>
      <c r="L274" s="169">
        <v>0</v>
      </c>
      <c r="M274" s="169">
        <v>0</v>
      </c>
      <c r="N274" s="169">
        <v>0</v>
      </c>
      <c r="O274" s="169">
        <v>0</v>
      </c>
      <c r="P274" s="169">
        <v>0</v>
      </c>
      <c r="Q274" s="63">
        <f t="shared" si="4"/>
        <v>0</v>
      </c>
      <c r="R274" s="172"/>
      <c r="S274" s="142" t="s">
        <v>1009</v>
      </c>
      <c r="T274" s="380" t="s">
        <v>32</v>
      </c>
      <c r="U274" s="142" t="s">
        <v>278</v>
      </c>
    </row>
    <row r="275" spans="1:21" ht="15.75">
      <c r="A275" s="132">
        <v>264</v>
      </c>
      <c r="B275" s="105" t="s">
        <v>24</v>
      </c>
      <c r="C275" s="146" t="s">
        <v>988</v>
      </c>
      <c r="D275" s="146" t="s">
        <v>1439</v>
      </c>
      <c r="E275" s="146" t="s">
        <v>670</v>
      </c>
      <c r="F275" s="63" t="s">
        <v>946</v>
      </c>
      <c r="G275" s="109">
        <v>39480</v>
      </c>
      <c r="H275" s="63" t="s">
        <v>28</v>
      </c>
      <c r="I275" s="171" t="s">
        <v>931</v>
      </c>
      <c r="J275" s="146" t="s">
        <v>1611</v>
      </c>
      <c r="K275" s="63">
        <v>10</v>
      </c>
      <c r="L275" s="102"/>
      <c r="M275" s="102"/>
      <c r="N275" s="102"/>
      <c r="O275" s="102"/>
      <c r="P275" s="102"/>
      <c r="Q275" s="63">
        <f t="shared" si="4"/>
        <v>0</v>
      </c>
      <c r="R275" s="376"/>
      <c r="S275" s="146" t="s">
        <v>2269</v>
      </c>
      <c r="T275" s="380" t="s">
        <v>32</v>
      </c>
      <c r="U275" s="146" t="s">
        <v>1611</v>
      </c>
    </row>
    <row r="276" spans="1:21" ht="15.75">
      <c r="A276" s="132">
        <v>265</v>
      </c>
      <c r="B276" s="105" t="s">
        <v>24</v>
      </c>
      <c r="C276" s="103" t="s">
        <v>2270</v>
      </c>
      <c r="D276" s="103" t="s">
        <v>260</v>
      </c>
      <c r="E276" s="103" t="s">
        <v>1157</v>
      </c>
      <c r="F276" s="63"/>
      <c r="G276" s="419">
        <v>39662</v>
      </c>
      <c r="H276" s="63" t="s">
        <v>28</v>
      </c>
      <c r="I276" s="171" t="s">
        <v>931</v>
      </c>
      <c r="J276" s="142" t="s">
        <v>78</v>
      </c>
      <c r="K276" s="63">
        <v>10</v>
      </c>
      <c r="L276" s="63"/>
      <c r="M276" s="63"/>
      <c r="N276" s="63"/>
      <c r="O276" s="63"/>
      <c r="P276" s="63"/>
      <c r="Q276" s="63">
        <f t="shared" si="4"/>
        <v>0</v>
      </c>
      <c r="R276" s="63"/>
      <c r="S276" s="142" t="s">
        <v>1292</v>
      </c>
      <c r="T276" s="380" t="s">
        <v>32</v>
      </c>
      <c r="U276" s="142" t="s">
        <v>78</v>
      </c>
    </row>
    <row r="277" spans="1:21" ht="15.75">
      <c r="A277" s="132">
        <v>266</v>
      </c>
      <c r="B277" s="105" t="s">
        <v>24</v>
      </c>
      <c r="C277" s="413" t="s">
        <v>2271</v>
      </c>
      <c r="D277" s="413" t="s">
        <v>611</v>
      </c>
      <c r="E277" s="413" t="s">
        <v>182</v>
      </c>
      <c r="F277" s="63"/>
      <c r="G277" s="414">
        <v>39635</v>
      </c>
      <c r="H277" s="63" t="s">
        <v>28</v>
      </c>
      <c r="I277" s="171" t="s">
        <v>931</v>
      </c>
      <c r="J277" s="342" t="s">
        <v>1611</v>
      </c>
      <c r="K277" s="63">
        <v>10</v>
      </c>
      <c r="L277" s="63"/>
      <c r="M277" s="63"/>
      <c r="N277" s="63"/>
      <c r="O277" s="63"/>
      <c r="P277" s="63"/>
      <c r="Q277" s="63">
        <f t="shared" si="4"/>
        <v>0</v>
      </c>
      <c r="R277" s="63"/>
      <c r="S277" s="142" t="s">
        <v>1612</v>
      </c>
      <c r="T277" s="380" t="s">
        <v>32</v>
      </c>
      <c r="U277" s="342" t="s">
        <v>1611</v>
      </c>
    </row>
    <row r="278" spans="1:21" ht="15.75">
      <c r="A278" s="132">
        <v>267</v>
      </c>
      <c r="B278" s="105" t="s">
        <v>24</v>
      </c>
      <c r="C278" s="166" t="s">
        <v>2272</v>
      </c>
      <c r="D278" s="166" t="s">
        <v>757</v>
      </c>
      <c r="E278" s="166" t="s">
        <v>630</v>
      </c>
      <c r="F278" s="63"/>
      <c r="G278" s="156">
        <v>39689</v>
      </c>
      <c r="H278" s="63" t="s">
        <v>28</v>
      </c>
      <c r="I278" s="171" t="s">
        <v>931</v>
      </c>
      <c r="J278" s="142" t="s">
        <v>364</v>
      </c>
      <c r="K278" s="63">
        <v>10</v>
      </c>
      <c r="L278" s="63">
        <v>0</v>
      </c>
      <c r="M278" s="63">
        <v>0</v>
      </c>
      <c r="N278" s="63">
        <v>0</v>
      </c>
      <c r="O278" s="63">
        <v>0</v>
      </c>
      <c r="P278" s="63">
        <v>0</v>
      </c>
      <c r="Q278" s="63">
        <f t="shared" si="4"/>
        <v>0</v>
      </c>
      <c r="R278" s="63"/>
      <c r="S278" s="142" t="s">
        <v>2066</v>
      </c>
      <c r="T278" s="380" t="s">
        <v>32</v>
      </c>
      <c r="U278" s="142" t="s">
        <v>364</v>
      </c>
    </row>
    <row r="279" spans="1:21" ht="15.75">
      <c r="A279" s="132">
        <v>268</v>
      </c>
      <c r="B279" s="105" t="s">
        <v>24</v>
      </c>
      <c r="C279" s="103" t="s">
        <v>232</v>
      </c>
      <c r="D279" s="103" t="s">
        <v>430</v>
      </c>
      <c r="E279" s="103" t="s">
        <v>233</v>
      </c>
      <c r="F279" s="63" t="s">
        <v>946</v>
      </c>
      <c r="G279" s="109">
        <v>39444</v>
      </c>
      <c r="H279" s="63" t="s">
        <v>28</v>
      </c>
      <c r="I279" s="171" t="s">
        <v>931</v>
      </c>
      <c r="J279" s="143" t="s">
        <v>1276</v>
      </c>
      <c r="K279" s="63">
        <v>10</v>
      </c>
      <c r="L279" s="376"/>
      <c r="M279" s="376"/>
      <c r="N279" s="376"/>
      <c r="O279" s="376"/>
      <c r="P279" s="376"/>
      <c r="Q279" s="63">
        <f t="shared" si="4"/>
        <v>0</v>
      </c>
      <c r="R279" s="376"/>
      <c r="S279" s="162" t="s">
        <v>87</v>
      </c>
      <c r="T279" s="380" t="s">
        <v>32</v>
      </c>
      <c r="U279" s="143" t="s">
        <v>1276</v>
      </c>
    </row>
    <row r="280" spans="1:21" ht="15.75">
      <c r="A280" s="132">
        <v>269</v>
      </c>
      <c r="B280" s="105" t="s">
        <v>24</v>
      </c>
      <c r="C280" s="142" t="s">
        <v>2273</v>
      </c>
      <c r="D280" s="142" t="s">
        <v>926</v>
      </c>
      <c r="E280" s="142" t="s">
        <v>114</v>
      </c>
      <c r="F280" s="352"/>
      <c r="G280" s="107">
        <v>39577</v>
      </c>
      <c r="H280" s="63" t="s">
        <v>28</v>
      </c>
      <c r="I280" s="171" t="s">
        <v>931</v>
      </c>
      <c r="J280" s="142" t="s">
        <v>707</v>
      </c>
      <c r="K280" s="63">
        <v>10</v>
      </c>
      <c r="L280" s="169">
        <v>0</v>
      </c>
      <c r="M280" s="169">
        <v>0</v>
      </c>
      <c r="N280" s="169">
        <v>0</v>
      </c>
      <c r="O280" s="169">
        <v>0</v>
      </c>
      <c r="P280" s="169">
        <v>0</v>
      </c>
      <c r="Q280" s="63">
        <f t="shared" si="4"/>
        <v>0</v>
      </c>
      <c r="R280" s="172"/>
      <c r="S280" s="106" t="s">
        <v>1371</v>
      </c>
      <c r="T280" s="380" t="s">
        <v>32</v>
      </c>
      <c r="U280" s="142" t="s">
        <v>707</v>
      </c>
    </row>
    <row r="281" spans="1:21" ht="15.75">
      <c r="A281" s="132">
        <v>270</v>
      </c>
      <c r="B281" s="105" t="s">
        <v>24</v>
      </c>
      <c r="C281" s="103" t="s">
        <v>2274</v>
      </c>
      <c r="D281" s="103" t="s">
        <v>1890</v>
      </c>
      <c r="E281" s="103" t="s">
        <v>45</v>
      </c>
      <c r="F281" s="352"/>
      <c r="G281" s="419">
        <v>39757</v>
      </c>
      <c r="H281" s="63" t="s">
        <v>28</v>
      </c>
      <c r="I281" s="171" t="s">
        <v>931</v>
      </c>
      <c r="J281" s="142" t="s">
        <v>78</v>
      </c>
      <c r="K281" s="63">
        <v>10</v>
      </c>
      <c r="L281" s="169"/>
      <c r="M281" s="169"/>
      <c r="N281" s="169"/>
      <c r="O281" s="169"/>
      <c r="P281" s="169"/>
      <c r="Q281" s="63">
        <f t="shared" si="4"/>
        <v>0</v>
      </c>
      <c r="R281" s="172"/>
      <c r="S281" s="142" t="s">
        <v>36</v>
      </c>
      <c r="T281" s="380" t="s">
        <v>32</v>
      </c>
      <c r="U281" s="142" t="s">
        <v>78</v>
      </c>
    </row>
    <row r="282" spans="1:21" ht="15.75">
      <c r="A282" s="132">
        <v>271</v>
      </c>
      <c r="B282" s="105" t="s">
        <v>24</v>
      </c>
      <c r="C282" s="413" t="s">
        <v>1844</v>
      </c>
      <c r="D282" s="413" t="s">
        <v>290</v>
      </c>
      <c r="E282" s="413" t="s">
        <v>341</v>
      </c>
      <c r="F282" s="352"/>
      <c r="G282" s="414">
        <v>39449</v>
      </c>
      <c r="H282" s="63" t="s">
        <v>28</v>
      </c>
      <c r="I282" s="171" t="s">
        <v>931</v>
      </c>
      <c r="J282" s="342" t="s">
        <v>1611</v>
      </c>
      <c r="K282" s="63">
        <v>10</v>
      </c>
      <c r="L282" s="169"/>
      <c r="M282" s="169"/>
      <c r="N282" s="169"/>
      <c r="O282" s="169"/>
      <c r="P282" s="169"/>
      <c r="Q282" s="63">
        <f t="shared" si="4"/>
        <v>0</v>
      </c>
      <c r="R282" s="172"/>
      <c r="S282" s="142" t="s">
        <v>1612</v>
      </c>
      <c r="T282" s="380" t="s">
        <v>32</v>
      </c>
      <c r="U282" s="342" t="s">
        <v>1611</v>
      </c>
    </row>
    <row r="283" spans="1:21" ht="15.75">
      <c r="A283" s="132">
        <v>272</v>
      </c>
      <c r="B283" s="105" t="s">
        <v>24</v>
      </c>
      <c r="C283" s="103" t="s">
        <v>1491</v>
      </c>
      <c r="D283" s="103" t="s">
        <v>76</v>
      </c>
      <c r="E283" s="103" t="s">
        <v>311</v>
      </c>
      <c r="F283" s="352"/>
      <c r="G283" s="419">
        <v>39745</v>
      </c>
      <c r="H283" s="63" t="s">
        <v>28</v>
      </c>
      <c r="I283" s="171" t="s">
        <v>931</v>
      </c>
      <c r="J283" s="142" t="s">
        <v>78</v>
      </c>
      <c r="K283" s="63">
        <v>10</v>
      </c>
      <c r="L283" s="169"/>
      <c r="M283" s="169"/>
      <c r="N283" s="169"/>
      <c r="O283" s="169"/>
      <c r="P283" s="169"/>
      <c r="Q283" s="63">
        <f t="shared" si="4"/>
        <v>0</v>
      </c>
      <c r="R283" s="172"/>
      <c r="S283" s="142" t="s">
        <v>1292</v>
      </c>
      <c r="T283" s="380" t="s">
        <v>32</v>
      </c>
      <c r="U283" s="142" t="s">
        <v>78</v>
      </c>
    </row>
    <row r="284" spans="1:21" ht="15.75">
      <c r="A284" s="132">
        <v>273</v>
      </c>
      <c r="B284" s="105" t="s">
        <v>24</v>
      </c>
      <c r="C284" s="142" t="s">
        <v>2275</v>
      </c>
      <c r="D284" s="142" t="s">
        <v>251</v>
      </c>
      <c r="E284" s="142" t="s">
        <v>746</v>
      </c>
      <c r="F284" s="352"/>
      <c r="G284" s="58">
        <v>39822</v>
      </c>
      <c r="H284" s="63" t="s">
        <v>28</v>
      </c>
      <c r="I284" s="171" t="s">
        <v>931</v>
      </c>
      <c r="J284" s="142" t="s">
        <v>867</v>
      </c>
      <c r="K284" s="63">
        <v>10</v>
      </c>
      <c r="L284" s="169"/>
      <c r="M284" s="169"/>
      <c r="N284" s="169"/>
      <c r="O284" s="169"/>
      <c r="P284" s="169"/>
      <c r="Q284" s="63">
        <f t="shared" si="4"/>
        <v>0</v>
      </c>
      <c r="R284" s="172"/>
      <c r="S284" s="142" t="s">
        <v>1644</v>
      </c>
      <c r="T284" s="380" t="s">
        <v>32</v>
      </c>
      <c r="U284" s="142" t="s">
        <v>867</v>
      </c>
    </row>
    <row r="285" spans="1:21" ht="15.75">
      <c r="A285" s="132">
        <v>274</v>
      </c>
      <c r="B285" s="105" t="s">
        <v>24</v>
      </c>
      <c r="C285" s="413" t="s">
        <v>2276</v>
      </c>
      <c r="D285" s="413" t="s">
        <v>2009</v>
      </c>
      <c r="E285" s="413" t="s">
        <v>1894</v>
      </c>
      <c r="F285" s="63"/>
      <c r="G285" s="414">
        <v>39532</v>
      </c>
      <c r="H285" s="63" t="s">
        <v>28</v>
      </c>
      <c r="I285" s="171" t="s">
        <v>931</v>
      </c>
      <c r="J285" s="342" t="s">
        <v>1611</v>
      </c>
      <c r="K285" s="63">
        <v>10</v>
      </c>
      <c r="L285" s="102"/>
      <c r="M285" s="102"/>
      <c r="N285" s="102"/>
      <c r="O285" s="102"/>
      <c r="P285" s="102"/>
      <c r="Q285" s="63">
        <f t="shared" si="4"/>
        <v>0</v>
      </c>
      <c r="R285" s="63"/>
      <c r="S285" s="142" t="s">
        <v>1612</v>
      </c>
      <c r="T285" s="380" t="s">
        <v>32</v>
      </c>
      <c r="U285" s="342" t="s">
        <v>1611</v>
      </c>
    </row>
    <row r="286" spans="1:21" ht="15.75">
      <c r="A286" s="132">
        <v>275</v>
      </c>
      <c r="B286" s="105" t="s">
        <v>24</v>
      </c>
      <c r="C286" s="146" t="s">
        <v>339</v>
      </c>
      <c r="D286" s="146" t="s">
        <v>197</v>
      </c>
      <c r="E286" s="146" t="s">
        <v>341</v>
      </c>
      <c r="F286" s="63" t="s">
        <v>946</v>
      </c>
      <c r="G286" s="109">
        <v>39554</v>
      </c>
      <c r="H286" s="63" t="s">
        <v>28</v>
      </c>
      <c r="I286" s="171" t="s">
        <v>931</v>
      </c>
      <c r="J286" s="146" t="s">
        <v>1611</v>
      </c>
      <c r="K286" s="63">
        <v>10</v>
      </c>
      <c r="L286" s="102"/>
      <c r="M286" s="102"/>
      <c r="N286" s="102"/>
      <c r="O286" s="102"/>
      <c r="P286" s="102"/>
      <c r="Q286" s="63">
        <f t="shared" si="4"/>
        <v>0</v>
      </c>
      <c r="R286" s="376"/>
      <c r="S286" s="146" t="s">
        <v>2269</v>
      </c>
      <c r="T286" s="380" t="s">
        <v>32</v>
      </c>
      <c r="U286" s="146" t="s">
        <v>1611</v>
      </c>
    </row>
    <row r="287" spans="1:21" ht="15.75">
      <c r="A287" s="132">
        <v>276</v>
      </c>
      <c r="B287" s="105" t="s">
        <v>24</v>
      </c>
      <c r="C287" s="142" t="s">
        <v>1158</v>
      </c>
      <c r="D287" s="142" t="s">
        <v>632</v>
      </c>
      <c r="E287" s="142" t="s">
        <v>317</v>
      </c>
      <c r="F287" s="352"/>
      <c r="G287" s="62">
        <v>39560</v>
      </c>
      <c r="H287" s="63" t="s">
        <v>28</v>
      </c>
      <c r="I287" s="171" t="s">
        <v>931</v>
      </c>
      <c r="J287" s="142" t="s">
        <v>287</v>
      </c>
      <c r="K287" s="63">
        <v>10</v>
      </c>
      <c r="L287" s="169">
        <v>0</v>
      </c>
      <c r="M287" s="169">
        <v>0</v>
      </c>
      <c r="N287" s="169">
        <v>0</v>
      </c>
      <c r="O287" s="169">
        <v>0</v>
      </c>
      <c r="P287" s="169">
        <v>0</v>
      </c>
      <c r="Q287" s="63">
        <f t="shared" si="4"/>
        <v>0</v>
      </c>
      <c r="R287" s="172"/>
      <c r="S287" s="142" t="s">
        <v>546</v>
      </c>
      <c r="T287" s="380" t="s">
        <v>32</v>
      </c>
      <c r="U287" s="142" t="s">
        <v>287</v>
      </c>
    </row>
    <row r="288" spans="1:21" ht="15.75">
      <c r="A288" s="132">
        <v>277</v>
      </c>
      <c r="B288" s="105" t="s">
        <v>24</v>
      </c>
      <c r="C288" s="133" t="s">
        <v>2277</v>
      </c>
      <c r="D288" s="139" t="s">
        <v>44</v>
      </c>
      <c r="E288" s="139" t="s">
        <v>317</v>
      </c>
      <c r="F288" s="352"/>
      <c r="G288" s="425">
        <v>39464</v>
      </c>
      <c r="H288" s="63" t="s">
        <v>28</v>
      </c>
      <c r="I288" s="171" t="s">
        <v>931</v>
      </c>
      <c r="J288" s="139" t="s">
        <v>502</v>
      </c>
      <c r="K288" s="63">
        <v>10</v>
      </c>
      <c r="L288" s="169">
        <v>0</v>
      </c>
      <c r="M288" s="169">
        <v>0</v>
      </c>
      <c r="N288" s="169">
        <v>0</v>
      </c>
      <c r="O288" s="169">
        <v>0</v>
      </c>
      <c r="P288" s="169">
        <v>0</v>
      </c>
      <c r="Q288" s="63">
        <f t="shared" si="4"/>
        <v>0</v>
      </c>
      <c r="R288" s="172"/>
      <c r="S288" s="139" t="s">
        <v>503</v>
      </c>
      <c r="T288" s="380" t="s">
        <v>32</v>
      </c>
      <c r="U288" s="139" t="s">
        <v>502</v>
      </c>
    </row>
    <row r="289" spans="1:21" ht="15.75">
      <c r="A289" s="132">
        <v>278</v>
      </c>
      <c r="B289" s="105" t="s">
        <v>24</v>
      </c>
      <c r="C289" s="103" t="s">
        <v>2278</v>
      </c>
      <c r="D289" s="103" t="s">
        <v>44</v>
      </c>
      <c r="E289" s="103" t="s">
        <v>2260</v>
      </c>
      <c r="F289" s="63" t="s">
        <v>946</v>
      </c>
      <c r="G289" s="109">
        <v>39441</v>
      </c>
      <c r="H289" s="63" t="s">
        <v>28</v>
      </c>
      <c r="I289" s="171" t="s">
        <v>931</v>
      </c>
      <c r="J289" s="143" t="s">
        <v>1276</v>
      </c>
      <c r="K289" s="63">
        <v>10</v>
      </c>
      <c r="L289" s="376"/>
      <c r="M289" s="376"/>
      <c r="N289" s="376"/>
      <c r="O289" s="376"/>
      <c r="P289" s="376"/>
      <c r="Q289" s="63">
        <f t="shared" si="4"/>
        <v>0</v>
      </c>
      <c r="R289" s="376"/>
      <c r="S289" s="162" t="s">
        <v>87</v>
      </c>
      <c r="T289" s="380" t="s">
        <v>32</v>
      </c>
      <c r="U289" s="143" t="s">
        <v>1276</v>
      </c>
    </row>
    <row r="290" spans="1:21" ht="15.75">
      <c r="A290" s="132">
        <v>279</v>
      </c>
      <c r="B290" s="105" t="s">
        <v>24</v>
      </c>
      <c r="C290" s="142" t="s">
        <v>1179</v>
      </c>
      <c r="D290" s="142" t="s">
        <v>206</v>
      </c>
      <c r="E290" s="142" t="s">
        <v>2279</v>
      </c>
      <c r="F290" s="352"/>
      <c r="G290" s="62">
        <v>39623</v>
      </c>
      <c r="H290" s="63" t="s">
        <v>28</v>
      </c>
      <c r="I290" s="171" t="s">
        <v>931</v>
      </c>
      <c r="J290" s="142" t="s">
        <v>883</v>
      </c>
      <c r="K290" s="63">
        <v>10</v>
      </c>
      <c r="L290" s="169"/>
      <c r="M290" s="169"/>
      <c r="N290" s="169"/>
      <c r="O290" s="169"/>
      <c r="P290" s="169"/>
      <c r="Q290" s="63">
        <f t="shared" si="4"/>
        <v>0</v>
      </c>
      <c r="R290" s="172"/>
      <c r="S290" s="142" t="s">
        <v>884</v>
      </c>
      <c r="T290" s="380" t="s">
        <v>32</v>
      </c>
      <c r="U290" s="142" t="s">
        <v>883</v>
      </c>
    </row>
    <row r="291" spans="1:21" ht="15.75">
      <c r="A291" s="132">
        <v>280</v>
      </c>
      <c r="B291" s="105" t="s">
        <v>24</v>
      </c>
      <c r="C291" s="142" t="s">
        <v>2280</v>
      </c>
      <c r="D291" s="142" t="s">
        <v>490</v>
      </c>
      <c r="E291" s="142" t="s">
        <v>1239</v>
      </c>
      <c r="F291" s="352"/>
      <c r="G291" s="62">
        <v>39623</v>
      </c>
      <c r="H291" s="63" t="s">
        <v>28</v>
      </c>
      <c r="I291" s="171" t="s">
        <v>931</v>
      </c>
      <c r="J291" s="142" t="s">
        <v>46</v>
      </c>
      <c r="K291" s="63">
        <v>10</v>
      </c>
      <c r="L291" s="169"/>
      <c r="M291" s="169"/>
      <c r="N291" s="169"/>
      <c r="O291" s="169"/>
      <c r="P291" s="169"/>
      <c r="Q291" s="63">
        <f t="shared" si="4"/>
        <v>0</v>
      </c>
      <c r="R291" s="172"/>
      <c r="S291" s="139" t="s">
        <v>48</v>
      </c>
      <c r="T291" s="380" t="s">
        <v>32</v>
      </c>
      <c r="U291" s="142" t="s">
        <v>46</v>
      </c>
    </row>
    <row r="292" spans="1:21" ht="15.75">
      <c r="A292" s="132">
        <v>281</v>
      </c>
      <c r="B292" s="105" t="s">
        <v>24</v>
      </c>
      <c r="C292" s="413" t="s">
        <v>2281</v>
      </c>
      <c r="D292" s="413" t="s">
        <v>377</v>
      </c>
      <c r="E292" s="413" t="s">
        <v>235</v>
      </c>
      <c r="F292" s="63"/>
      <c r="G292" s="414">
        <v>39828</v>
      </c>
      <c r="H292" s="63" t="s">
        <v>28</v>
      </c>
      <c r="I292" s="171" t="s">
        <v>931</v>
      </c>
      <c r="J292" s="342" t="s">
        <v>1611</v>
      </c>
      <c r="K292" s="63">
        <v>10</v>
      </c>
      <c r="L292" s="102"/>
      <c r="M292" s="102"/>
      <c r="N292" s="102"/>
      <c r="O292" s="102"/>
      <c r="P292" s="102"/>
      <c r="Q292" s="63">
        <f t="shared" si="4"/>
        <v>0</v>
      </c>
      <c r="R292" s="63"/>
      <c r="S292" s="103" t="s">
        <v>1977</v>
      </c>
      <c r="T292" s="380" t="s">
        <v>32</v>
      </c>
      <c r="U292" s="342" t="s">
        <v>1611</v>
      </c>
    </row>
    <row r="293" spans="1:21" ht="15.75">
      <c r="A293" s="132">
        <v>282</v>
      </c>
      <c r="B293" s="105" t="s">
        <v>24</v>
      </c>
      <c r="C293" s="103" t="s">
        <v>2282</v>
      </c>
      <c r="D293" s="103" t="s">
        <v>2283</v>
      </c>
      <c r="E293" s="103" t="s">
        <v>311</v>
      </c>
      <c r="F293" s="352"/>
      <c r="G293" s="419">
        <v>39582</v>
      </c>
      <c r="H293" s="63" t="s">
        <v>28</v>
      </c>
      <c r="I293" s="171" t="s">
        <v>931</v>
      </c>
      <c r="J293" s="142" t="s">
        <v>78</v>
      </c>
      <c r="K293" s="63">
        <v>10</v>
      </c>
      <c r="L293" s="169"/>
      <c r="M293" s="169"/>
      <c r="N293" s="169"/>
      <c r="O293" s="169"/>
      <c r="P293" s="169"/>
      <c r="Q293" s="63">
        <f t="shared" si="4"/>
        <v>0</v>
      </c>
      <c r="R293" s="172"/>
      <c r="S293" s="142" t="s">
        <v>1292</v>
      </c>
      <c r="T293" s="380" t="s">
        <v>32</v>
      </c>
      <c r="U293" s="142" t="s">
        <v>78</v>
      </c>
    </row>
    <row r="294" spans="1:21" ht="15.75">
      <c r="A294" s="132">
        <v>283</v>
      </c>
      <c r="B294" s="105" t="s">
        <v>24</v>
      </c>
      <c r="C294" s="139" t="s">
        <v>2284</v>
      </c>
      <c r="D294" s="139" t="s">
        <v>543</v>
      </c>
      <c r="E294" s="139" t="s">
        <v>1041</v>
      </c>
      <c r="F294" s="352"/>
      <c r="G294" s="138">
        <v>39714</v>
      </c>
      <c r="H294" s="63" t="s">
        <v>28</v>
      </c>
      <c r="I294" s="171" t="s">
        <v>931</v>
      </c>
      <c r="J294" s="139" t="s">
        <v>106</v>
      </c>
      <c r="K294" s="63">
        <v>10</v>
      </c>
      <c r="L294" s="169">
        <v>0</v>
      </c>
      <c r="M294" s="169">
        <v>0</v>
      </c>
      <c r="N294" s="169">
        <v>0</v>
      </c>
      <c r="O294" s="169">
        <v>0</v>
      </c>
      <c r="P294" s="169">
        <v>0</v>
      </c>
      <c r="Q294" s="63">
        <f t="shared" si="4"/>
        <v>0</v>
      </c>
      <c r="R294" s="172"/>
      <c r="S294" s="139" t="s">
        <v>2215</v>
      </c>
      <c r="T294" s="380" t="s">
        <v>32</v>
      </c>
      <c r="U294" s="139" t="s">
        <v>106</v>
      </c>
    </row>
    <row r="295" spans="1:21" ht="15.75">
      <c r="A295" s="132">
        <v>284</v>
      </c>
      <c r="B295" s="105" t="s">
        <v>24</v>
      </c>
      <c r="C295" s="103" t="s">
        <v>2285</v>
      </c>
      <c r="D295" s="103" t="s">
        <v>2286</v>
      </c>
      <c r="E295" s="103" t="s">
        <v>1745</v>
      </c>
      <c r="F295" s="109"/>
      <c r="G295" s="130">
        <v>39789</v>
      </c>
      <c r="H295" s="63" t="s">
        <v>28</v>
      </c>
      <c r="I295" s="171" t="s">
        <v>931</v>
      </c>
      <c r="J295" s="142" t="s">
        <v>78</v>
      </c>
      <c r="K295" s="63">
        <v>10</v>
      </c>
      <c r="L295" s="161"/>
      <c r="M295" s="161"/>
      <c r="N295" s="161"/>
      <c r="O295" s="161"/>
      <c r="P295" s="161"/>
      <c r="Q295" s="63">
        <f t="shared" si="4"/>
        <v>0</v>
      </c>
      <c r="R295" s="63"/>
      <c r="S295" s="142" t="s">
        <v>36</v>
      </c>
      <c r="T295" s="380" t="s">
        <v>32</v>
      </c>
      <c r="U295" s="142" t="s">
        <v>78</v>
      </c>
    </row>
    <row r="296" spans="1:21" ht="15.75">
      <c r="A296" s="132">
        <v>285</v>
      </c>
      <c r="B296" s="105" t="s">
        <v>24</v>
      </c>
      <c r="C296" s="142" t="s">
        <v>2287</v>
      </c>
      <c r="D296" s="142" t="s">
        <v>2288</v>
      </c>
      <c r="E296" s="142" t="s">
        <v>544</v>
      </c>
      <c r="F296" s="63"/>
      <c r="G296" s="62">
        <v>39803</v>
      </c>
      <c r="H296" s="63" t="s">
        <v>28</v>
      </c>
      <c r="I296" s="171" t="s">
        <v>931</v>
      </c>
      <c r="J296" s="162" t="s">
        <v>73</v>
      </c>
      <c r="K296" s="63">
        <v>10</v>
      </c>
      <c r="L296" s="63">
        <v>0</v>
      </c>
      <c r="M296" s="63">
        <v>0</v>
      </c>
      <c r="N296" s="63">
        <v>0</v>
      </c>
      <c r="O296" s="63">
        <v>0</v>
      </c>
      <c r="P296" s="63">
        <v>0</v>
      </c>
      <c r="Q296" s="63">
        <f t="shared" si="4"/>
        <v>0</v>
      </c>
      <c r="R296" s="63"/>
      <c r="S296" s="162" t="s">
        <v>74</v>
      </c>
      <c r="T296" s="380" t="s">
        <v>32</v>
      </c>
      <c r="U296" s="162" t="s">
        <v>73</v>
      </c>
    </row>
    <row r="297" spans="1:21" ht="15.75">
      <c r="A297" s="132">
        <v>286</v>
      </c>
      <c r="B297" s="105" t="s">
        <v>24</v>
      </c>
      <c r="C297" s="171" t="s">
        <v>2289</v>
      </c>
      <c r="D297" s="171" t="s">
        <v>620</v>
      </c>
      <c r="E297" s="171" t="s">
        <v>265</v>
      </c>
      <c r="F297" s="109" t="s">
        <v>1420</v>
      </c>
      <c r="G297" s="109">
        <v>39535</v>
      </c>
      <c r="H297" s="63" t="s">
        <v>28</v>
      </c>
      <c r="I297" s="171" t="s">
        <v>931</v>
      </c>
      <c r="J297" s="146" t="s">
        <v>1616</v>
      </c>
      <c r="K297" s="63">
        <v>10</v>
      </c>
      <c r="L297" s="161"/>
      <c r="M297" s="161"/>
      <c r="N297" s="161"/>
      <c r="O297" s="161"/>
      <c r="P297" s="161"/>
      <c r="Q297" s="63">
        <f t="shared" si="4"/>
        <v>0</v>
      </c>
      <c r="R297" s="376"/>
      <c r="S297" s="426" t="s">
        <v>179</v>
      </c>
      <c r="T297" s="380" t="s">
        <v>32</v>
      </c>
      <c r="U297" s="146" t="s">
        <v>1616</v>
      </c>
    </row>
    <row r="298" spans="1:21" ht="15.75">
      <c r="A298" s="132">
        <v>287</v>
      </c>
      <c r="B298" s="105" t="s">
        <v>24</v>
      </c>
      <c r="C298" s="166" t="s">
        <v>1741</v>
      </c>
      <c r="D298" s="166" t="s">
        <v>121</v>
      </c>
      <c r="E298" s="166" t="s">
        <v>630</v>
      </c>
      <c r="F298" s="352"/>
      <c r="G298" s="156">
        <v>39599</v>
      </c>
      <c r="H298" s="63" t="s">
        <v>28</v>
      </c>
      <c r="I298" s="171" t="s">
        <v>931</v>
      </c>
      <c r="J298" s="142" t="s">
        <v>487</v>
      </c>
      <c r="K298" s="63">
        <v>10</v>
      </c>
      <c r="L298" s="169">
        <v>0</v>
      </c>
      <c r="M298" s="169">
        <v>0</v>
      </c>
      <c r="N298" s="169">
        <v>0</v>
      </c>
      <c r="O298" s="169">
        <v>0</v>
      </c>
      <c r="P298" s="169">
        <v>0</v>
      </c>
      <c r="Q298" s="63">
        <f t="shared" si="4"/>
        <v>0</v>
      </c>
      <c r="R298" s="172"/>
      <c r="S298" s="142" t="s">
        <v>488</v>
      </c>
      <c r="T298" s="380" t="s">
        <v>32</v>
      </c>
      <c r="U298" s="142" t="s">
        <v>487</v>
      </c>
    </row>
    <row r="299" spans="1:21" ht="15.75">
      <c r="A299" s="132">
        <v>288</v>
      </c>
      <c r="B299" s="105" t="s">
        <v>24</v>
      </c>
      <c r="C299" s="142" t="s">
        <v>2290</v>
      </c>
      <c r="D299" s="142" t="s">
        <v>490</v>
      </c>
      <c r="E299" s="142" t="s">
        <v>254</v>
      </c>
      <c r="F299" s="352"/>
      <c r="G299" s="58">
        <v>39516</v>
      </c>
      <c r="H299" s="63" t="s">
        <v>28</v>
      </c>
      <c r="I299" s="171" t="s">
        <v>931</v>
      </c>
      <c r="J299" s="142" t="s">
        <v>68</v>
      </c>
      <c r="K299" s="63">
        <v>10</v>
      </c>
      <c r="L299" s="169"/>
      <c r="M299" s="169"/>
      <c r="N299" s="169"/>
      <c r="O299" s="169"/>
      <c r="P299" s="169"/>
      <c r="Q299" s="63">
        <f t="shared" si="4"/>
        <v>0</v>
      </c>
      <c r="R299" s="172"/>
      <c r="S299" s="142" t="s">
        <v>1686</v>
      </c>
      <c r="T299" s="380" t="s">
        <v>32</v>
      </c>
      <c r="U299" s="142" t="s">
        <v>68</v>
      </c>
    </row>
    <row r="300" spans="1:21" ht="15.75">
      <c r="A300" s="132">
        <v>289</v>
      </c>
      <c r="B300" s="105" t="s">
        <v>24</v>
      </c>
      <c r="C300" s="103" t="s">
        <v>2291</v>
      </c>
      <c r="D300" s="103" t="s">
        <v>861</v>
      </c>
      <c r="E300" s="103" t="s">
        <v>713</v>
      </c>
      <c r="F300" s="63"/>
      <c r="G300" s="419">
        <v>39635</v>
      </c>
      <c r="H300" s="63" t="s">
        <v>28</v>
      </c>
      <c r="I300" s="171" t="s">
        <v>931</v>
      </c>
      <c r="J300" s="142" t="s">
        <v>78</v>
      </c>
      <c r="K300" s="63">
        <v>10</v>
      </c>
      <c r="L300" s="102"/>
      <c r="M300" s="102"/>
      <c r="N300" s="102"/>
      <c r="O300" s="102"/>
      <c r="P300" s="102"/>
      <c r="Q300" s="63">
        <f t="shared" si="4"/>
        <v>0</v>
      </c>
      <c r="R300" s="63"/>
      <c r="S300" s="142" t="s">
        <v>36</v>
      </c>
      <c r="T300" s="380" t="s">
        <v>32</v>
      </c>
      <c r="U300" s="142" t="s">
        <v>78</v>
      </c>
    </row>
    <row r="301" spans="1:21" ht="15.75">
      <c r="A301" s="132">
        <v>290</v>
      </c>
      <c r="B301" s="105" t="s">
        <v>24</v>
      </c>
      <c r="C301" s="142" t="s">
        <v>2292</v>
      </c>
      <c r="D301" s="142" t="s">
        <v>827</v>
      </c>
      <c r="E301" s="142" t="s">
        <v>39</v>
      </c>
      <c r="F301" s="352"/>
      <c r="G301" s="129">
        <v>39589</v>
      </c>
      <c r="H301" s="63" t="s">
        <v>28</v>
      </c>
      <c r="I301" s="171" t="s">
        <v>931</v>
      </c>
      <c r="J301" s="142" t="s">
        <v>220</v>
      </c>
      <c r="K301" s="63">
        <v>10</v>
      </c>
      <c r="L301" s="169">
        <v>0</v>
      </c>
      <c r="M301" s="169">
        <v>0</v>
      </c>
      <c r="N301" s="169">
        <v>0</v>
      </c>
      <c r="O301" s="169">
        <v>0</v>
      </c>
      <c r="P301" s="169">
        <v>0</v>
      </c>
      <c r="Q301" s="63">
        <f t="shared" si="4"/>
        <v>0</v>
      </c>
      <c r="R301" s="172"/>
      <c r="S301" s="142" t="s">
        <v>571</v>
      </c>
      <c r="T301" s="380" t="s">
        <v>32</v>
      </c>
      <c r="U301" s="142" t="s">
        <v>220</v>
      </c>
    </row>
    <row r="302" spans="1:21" ht="15.75">
      <c r="A302" s="132">
        <v>291</v>
      </c>
      <c r="B302" s="105" t="s">
        <v>24</v>
      </c>
      <c r="C302" s="413" t="s">
        <v>2293</v>
      </c>
      <c r="D302" s="413" t="s">
        <v>1361</v>
      </c>
      <c r="E302" s="413" t="s">
        <v>569</v>
      </c>
      <c r="F302" s="352"/>
      <c r="G302" s="414">
        <v>39525</v>
      </c>
      <c r="H302" s="63" t="s">
        <v>28</v>
      </c>
      <c r="I302" s="171" t="s">
        <v>931</v>
      </c>
      <c r="J302" s="342" t="s">
        <v>1611</v>
      </c>
      <c r="K302" s="63">
        <v>10</v>
      </c>
      <c r="L302" s="169"/>
      <c r="M302" s="169"/>
      <c r="N302" s="169"/>
      <c r="O302" s="169"/>
      <c r="P302" s="169"/>
      <c r="Q302" s="63">
        <f t="shared" si="4"/>
        <v>0</v>
      </c>
      <c r="R302" s="172"/>
      <c r="S302" s="103" t="s">
        <v>1977</v>
      </c>
      <c r="T302" s="380" t="s">
        <v>32</v>
      </c>
      <c r="U302" s="342" t="s">
        <v>1611</v>
      </c>
    </row>
    <row r="303" spans="1:21" ht="15.75">
      <c r="A303" s="132">
        <v>292</v>
      </c>
      <c r="B303" s="105" t="s">
        <v>24</v>
      </c>
      <c r="C303" s="103" t="s">
        <v>2294</v>
      </c>
      <c r="D303" s="103" t="s">
        <v>80</v>
      </c>
      <c r="E303" s="103" t="s">
        <v>2295</v>
      </c>
      <c r="F303" s="63"/>
      <c r="G303" s="419">
        <v>39736</v>
      </c>
      <c r="H303" s="63" t="s">
        <v>28</v>
      </c>
      <c r="I303" s="171" t="s">
        <v>931</v>
      </c>
      <c r="J303" s="142" t="s">
        <v>78</v>
      </c>
      <c r="K303" s="63">
        <v>10</v>
      </c>
      <c r="L303" s="63"/>
      <c r="M303" s="63"/>
      <c r="N303" s="63"/>
      <c r="O303" s="63"/>
      <c r="P303" s="63"/>
      <c r="Q303" s="63">
        <f t="shared" si="4"/>
        <v>0</v>
      </c>
      <c r="R303" s="63"/>
      <c r="S303" s="142" t="s">
        <v>2093</v>
      </c>
      <c r="T303" s="380" t="s">
        <v>32</v>
      </c>
      <c r="U303" s="142" t="s">
        <v>78</v>
      </c>
    </row>
    <row r="304" spans="1:21" ht="15.75">
      <c r="A304" s="132">
        <v>293</v>
      </c>
      <c r="B304" s="105" t="s">
        <v>24</v>
      </c>
      <c r="C304" s="142" t="s">
        <v>2296</v>
      </c>
      <c r="D304" s="142" t="s">
        <v>121</v>
      </c>
      <c r="E304" s="142" t="s">
        <v>90</v>
      </c>
      <c r="F304" s="352"/>
      <c r="G304" s="62">
        <v>39621</v>
      </c>
      <c r="H304" s="63" t="s">
        <v>28</v>
      </c>
      <c r="I304" s="171" t="s">
        <v>931</v>
      </c>
      <c r="J304" s="142" t="s">
        <v>46</v>
      </c>
      <c r="K304" s="63">
        <v>10</v>
      </c>
      <c r="L304" s="169">
        <v>0</v>
      </c>
      <c r="M304" s="169">
        <v>0</v>
      </c>
      <c r="N304" s="169">
        <v>0</v>
      </c>
      <c r="O304" s="169">
        <v>0</v>
      </c>
      <c r="P304" s="169">
        <v>0</v>
      </c>
      <c r="Q304" s="63">
        <f t="shared" si="4"/>
        <v>0</v>
      </c>
      <c r="R304" s="172"/>
      <c r="S304" s="139" t="s">
        <v>48</v>
      </c>
      <c r="T304" s="380" t="s">
        <v>32</v>
      </c>
      <c r="U304" s="142" t="s">
        <v>46</v>
      </c>
    </row>
    <row r="305" spans="1:21" ht="15.75">
      <c r="A305" s="132">
        <v>294</v>
      </c>
      <c r="B305" s="105" t="s">
        <v>24</v>
      </c>
      <c r="C305" s="142" t="s">
        <v>2297</v>
      </c>
      <c r="D305" s="162" t="s">
        <v>732</v>
      </c>
      <c r="E305" s="162" t="s">
        <v>105</v>
      </c>
      <c r="F305" s="63"/>
      <c r="G305" s="58">
        <v>39598</v>
      </c>
      <c r="H305" s="63" t="s">
        <v>28</v>
      </c>
      <c r="I305" s="171" t="s">
        <v>931</v>
      </c>
      <c r="J305" s="162" t="s">
        <v>30</v>
      </c>
      <c r="K305" s="63">
        <v>10</v>
      </c>
      <c r="L305" s="63"/>
      <c r="M305" s="63"/>
      <c r="N305" s="63"/>
      <c r="O305" s="63"/>
      <c r="P305" s="63"/>
      <c r="Q305" s="63">
        <f t="shared" si="4"/>
        <v>0</v>
      </c>
      <c r="R305" s="63"/>
      <c r="S305" s="142" t="s">
        <v>1997</v>
      </c>
      <c r="T305" s="380" t="s">
        <v>32</v>
      </c>
      <c r="U305" s="162" t="s">
        <v>30</v>
      </c>
    </row>
    <row r="306" spans="1:21" ht="15.75">
      <c r="A306" s="132">
        <v>295</v>
      </c>
      <c r="B306" s="105" t="s">
        <v>24</v>
      </c>
      <c r="C306" s="162" t="s">
        <v>2298</v>
      </c>
      <c r="D306" s="162" t="s">
        <v>210</v>
      </c>
      <c r="E306" s="162" t="s">
        <v>45</v>
      </c>
      <c r="F306" s="63"/>
      <c r="G306" s="418">
        <v>39804</v>
      </c>
      <c r="H306" s="63" t="s">
        <v>28</v>
      </c>
      <c r="I306" s="171" t="s">
        <v>931</v>
      </c>
      <c r="J306" s="142" t="s">
        <v>278</v>
      </c>
      <c r="K306" s="63">
        <v>10</v>
      </c>
      <c r="L306" s="63">
        <v>0</v>
      </c>
      <c r="M306" s="63">
        <v>0</v>
      </c>
      <c r="N306" s="63">
        <v>0</v>
      </c>
      <c r="O306" s="63">
        <v>0</v>
      </c>
      <c r="P306" s="63">
        <v>0</v>
      </c>
      <c r="Q306" s="63">
        <f t="shared" si="4"/>
        <v>0</v>
      </c>
      <c r="R306" s="63"/>
      <c r="S306" s="142" t="s">
        <v>1009</v>
      </c>
      <c r="T306" s="380" t="s">
        <v>32</v>
      </c>
      <c r="U306" s="142" t="s">
        <v>278</v>
      </c>
    </row>
    <row r="307" spans="1:21" ht="15.75">
      <c r="A307" s="132">
        <v>296</v>
      </c>
      <c r="B307" s="105" t="s">
        <v>24</v>
      </c>
      <c r="C307" s="142" t="s">
        <v>2299</v>
      </c>
      <c r="D307" s="142" t="s">
        <v>377</v>
      </c>
      <c r="E307" s="142" t="s">
        <v>434</v>
      </c>
      <c r="F307" s="352"/>
      <c r="G307" s="58">
        <v>39730</v>
      </c>
      <c r="H307" s="63" t="s">
        <v>28</v>
      </c>
      <c r="I307" s="171" t="s">
        <v>931</v>
      </c>
      <c r="J307" s="142" t="s">
        <v>622</v>
      </c>
      <c r="K307" s="63">
        <v>10</v>
      </c>
      <c r="L307" s="169">
        <v>0</v>
      </c>
      <c r="M307" s="169">
        <v>0</v>
      </c>
      <c r="N307" s="169">
        <v>0</v>
      </c>
      <c r="O307" s="169">
        <v>0</v>
      </c>
      <c r="P307" s="169">
        <v>0</v>
      </c>
      <c r="Q307" s="63">
        <f t="shared" si="4"/>
        <v>0</v>
      </c>
      <c r="R307" s="172"/>
      <c r="S307" s="142" t="s">
        <v>623</v>
      </c>
      <c r="T307" s="380" t="s">
        <v>32</v>
      </c>
      <c r="U307" s="142" t="s">
        <v>622</v>
      </c>
    </row>
    <row r="308" spans="1:21" ht="15.75">
      <c r="A308" s="132">
        <v>297</v>
      </c>
      <c r="B308" s="105" t="s">
        <v>24</v>
      </c>
      <c r="C308" s="162" t="s">
        <v>2300</v>
      </c>
      <c r="D308" s="162" t="s">
        <v>2288</v>
      </c>
      <c r="E308" s="162" t="s">
        <v>1235</v>
      </c>
      <c r="F308" s="63"/>
      <c r="G308" s="418">
        <v>39610</v>
      </c>
      <c r="H308" s="63" t="s">
        <v>28</v>
      </c>
      <c r="I308" s="171" t="s">
        <v>931</v>
      </c>
      <c r="J308" s="142" t="s">
        <v>278</v>
      </c>
      <c r="K308" s="63">
        <v>10</v>
      </c>
      <c r="L308" s="108">
        <v>0</v>
      </c>
      <c r="M308" s="108">
        <v>0</v>
      </c>
      <c r="N308" s="108">
        <v>0</v>
      </c>
      <c r="O308" s="108">
        <v>0</v>
      </c>
      <c r="P308" s="108">
        <v>0</v>
      </c>
      <c r="Q308" s="63">
        <f t="shared" si="4"/>
        <v>0</v>
      </c>
      <c r="R308" s="63"/>
      <c r="S308" s="142" t="s">
        <v>1009</v>
      </c>
      <c r="T308" s="380" t="s">
        <v>32</v>
      </c>
      <c r="U308" s="142" t="s">
        <v>278</v>
      </c>
    </row>
    <row r="309" spans="1:21" ht="15.75">
      <c r="A309" s="132">
        <v>298</v>
      </c>
      <c r="B309" s="105" t="s">
        <v>24</v>
      </c>
      <c r="C309" s="146" t="s">
        <v>2301</v>
      </c>
      <c r="D309" s="146" t="s">
        <v>2302</v>
      </c>
      <c r="E309" s="146" t="s">
        <v>56</v>
      </c>
      <c r="F309" s="63" t="s">
        <v>1618</v>
      </c>
      <c r="G309" s="109">
        <v>39465</v>
      </c>
      <c r="H309" s="63" t="s">
        <v>28</v>
      </c>
      <c r="I309" s="171" t="s">
        <v>931</v>
      </c>
      <c r="J309" s="146" t="s">
        <v>1611</v>
      </c>
      <c r="K309" s="63">
        <v>10</v>
      </c>
      <c r="L309" s="102"/>
      <c r="M309" s="102"/>
      <c r="N309" s="102"/>
      <c r="O309" s="102"/>
      <c r="P309" s="102"/>
      <c r="Q309" s="63">
        <f t="shared" si="4"/>
        <v>0</v>
      </c>
      <c r="R309" s="376"/>
      <c r="S309" s="162" t="s">
        <v>87</v>
      </c>
      <c r="T309" s="380" t="s">
        <v>32</v>
      </c>
      <c r="U309" s="146" t="s">
        <v>1611</v>
      </c>
    </row>
    <row r="310" spans="1:21" ht="15.75">
      <c r="A310" s="132">
        <v>299</v>
      </c>
      <c r="B310" s="105" t="s">
        <v>24</v>
      </c>
      <c r="C310" s="142" t="s">
        <v>2303</v>
      </c>
      <c r="D310" s="162" t="s">
        <v>104</v>
      </c>
      <c r="E310" s="162" t="s">
        <v>105</v>
      </c>
      <c r="F310" s="352"/>
      <c r="G310" s="58">
        <v>39543</v>
      </c>
      <c r="H310" s="63" t="s">
        <v>28</v>
      </c>
      <c r="I310" s="171" t="s">
        <v>931</v>
      </c>
      <c r="J310" s="162" t="s">
        <v>30</v>
      </c>
      <c r="K310" s="63">
        <v>10</v>
      </c>
      <c r="L310" s="169">
        <v>0</v>
      </c>
      <c r="M310" s="169">
        <v>0</v>
      </c>
      <c r="N310" s="169">
        <v>0</v>
      </c>
      <c r="O310" s="169">
        <v>0</v>
      </c>
      <c r="P310" s="169">
        <v>0</v>
      </c>
      <c r="Q310" s="63">
        <f t="shared" si="4"/>
        <v>0</v>
      </c>
      <c r="R310" s="172"/>
      <c r="S310" s="142" t="s">
        <v>1997</v>
      </c>
      <c r="T310" s="380" t="s">
        <v>32</v>
      </c>
      <c r="U310" s="162" t="s">
        <v>30</v>
      </c>
    </row>
    <row r="311" spans="1:21" ht="15.75">
      <c r="A311" s="132">
        <v>300</v>
      </c>
      <c r="B311" s="105" t="s">
        <v>24</v>
      </c>
      <c r="C311" s="139" t="s">
        <v>1968</v>
      </c>
      <c r="D311" s="139" t="s">
        <v>44</v>
      </c>
      <c r="E311" s="139" t="s">
        <v>153</v>
      </c>
      <c r="F311" s="352"/>
      <c r="G311" s="148">
        <v>39759</v>
      </c>
      <c r="H311" s="63" t="s">
        <v>28</v>
      </c>
      <c r="I311" s="171" t="s">
        <v>931</v>
      </c>
      <c r="J311" s="139" t="s">
        <v>502</v>
      </c>
      <c r="K311" s="63">
        <v>10</v>
      </c>
      <c r="L311" s="169">
        <v>0</v>
      </c>
      <c r="M311" s="169">
        <v>0</v>
      </c>
      <c r="N311" s="169">
        <v>0</v>
      </c>
      <c r="O311" s="169">
        <v>0</v>
      </c>
      <c r="P311" s="169">
        <v>0</v>
      </c>
      <c r="Q311" s="63">
        <f t="shared" si="4"/>
        <v>0</v>
      </c>
      <c r="R311" s="172"/>
      <c r="S311" s="139" t="s">
        <v>503</v>
      </c>
      <c r="T311" s="380" t="s">
        <v>32</v>
      </c>
      <c r="U311" s="139" t="s">
        <v>502</v>
      </c>
    </row>
    <row r="312" spans="1:21" ht="15.75">
      <c r="A312" s="132">
        <v>301</v>
      </c>
      <c r="B312" s="105" t="s">
        <v>24</v>
      </c>
      <c r="C312" s="146" t="s">
        <v>1406</v>
      </c>
      <c r="D312" s="146" t="s">
        <v>121</v>
      </c>
      <c r="E312" s="146" t="s">
        <v>449</v>
      </c>
      <c r="F312" s="63" t="s">
        <v>1420</v>
      </c>
      <c r="G312" s="109">
        <v>39638</v>
      </c>
      <c r="H312" s="63" t="s">
        <v>28</v>
      </c>
      <c r="I312" s="171" t="s">
        <v>931</v>
      </c>
      <c r="J312" s="146" t="s">
        <v>1616</v>
      </c>
      <c r="K312" s="63">
        <v>10</v>
      </c>
      <c r="L312" s="165"/>
      <c r="M312" s="165"/>
      <c r="N312" s="165"/>
      <c r="O312" s="165"/>
      <c r="P312" s="165"/>
      <c r="Q312" s="63">
        <f t="shared" si="4"/>
        <v>0</v>
      </c>
      <c r="R312" s="376"/>
      <c r="S312" s="171" t="s">
        <v>1602</v>
      </c>
      <c r="T312" s="380" t="s">
        <v>32</v>
      </c>
      <c r="U312" s="146" t="s">
        <v>1616</v>
      </c>
    </row>
    <row r="313" spans="1:21" ht="15.75">
      <c r="A313" s="132">
        <v>302</v>
      </c>
      <c r="B313" s="105" t="s">
        <v>24</v>
      </c>
      <c r="C313" s="146" t="s">
        <v>1704</v>
      </c>
      <c r="D313" s="146" t="s">
        <v>94</v>
      </c>
      <c r="E313" s="146" t="s">
        <v>302</v>
      </c>
      <c r="F313" s="63" t="s">
        <v>946</v>
      </c>
      <c r="G313" s="109">
        <v>39454</v>
      </c>
      <c r="H313" s="63" t="s">
        <v>28</v>
      </c>
      <c r="I313" s="171" t="s">
        <v>931</v>
      </c>
      <c r="J313" s="146" t="s">
        <v>1611</v>
      </c>
      <c r="K313" s="63">
        <v>10</v>
      </c>
      <c r="L313" s="102"/>
      <c r="M313" s="102"/>
      <c r="N313" s="102"/>
      <c r="O313" s="102"/>
      <c r="P313" s="102"/>
      <c r="Q313" s="63">
        <f t="shared" si="4"/>
        <v>0</v>
      </c>
      <c r="R313" s="376"/>
      <c r="S313" s="146" t="s">
        <v>1612</v>
      </c>
      <c r="T313" s="380" t="s">
        <v>32</v>
      </c>
      <c r="U313" s="146" t="s">
        <v>1611</v>
      </c>
    </row>
    <row r="314" spans="1:21" ht="15.75">
      <c r="A314" s="132">
        <v>303</v>
      </c>
      <c r="B314" s="105" t="s">
        <v>24</v>
      </c>
      <c r="C314" s="146" t="s">
        <v>2304</v>
      </c>
      <c r="D314" s="146" t="s">
        <v>490</v>
      </c>
      <c r="E314" s="146" t="s">
        <v>655</v>
      </c>
      <c r="F314" s="63" t="s">
        <v>1618</v>
      </c>
      <c r="G314" s="109">
        <v>39771</v>
      </c>
      <c r="H314" s="63" t="s">
        <v>28</v>
      </c>
      <c r="I314" s="171" t="s">
        <v>931</v>
      </c>
      <c r="J314" s="146" t="s">
        <v>1611</v>
      </c>
      <c r="K314" s="63">
        <v>10</v>
      </c>
      <c r="L314" s="102"/>
      <c r="M314" s="102"/>
      <c r="N314" s="102"/>
      <c r="O314" s="102"/>
      <c r="P314" s="102"/>
      <c r="Q314" s="63">
        <f t="shared" si="4"/>
        <v>0</v>
      </c>
      <c r="R314" s="376"/>
      <c r="S314" s="146" t="s">
        <v>1612</v>
      </c>
      <c r="T314" s="380" t="s">
        <v>32</v>
      </c>
      <c r="U314" s="146" t="s">
        <v>1611</v>
      </c>
    </row>
    <row r="315" spans="1:21" ht="15.75">
      <c r="A315" s="132">
        <v>304</v>
      </c>
      <c r="B315" s="105" t="s">
        <v>24</v>
      </c>
      <c r="C315" s="142" t="s">
        <v>2305</v>
      </c>
      <c r="D315" s="142" t="s">
        <v>2306</v>
      </c>
      <c r="E315" s="142" t="s">
        <v>1700</v>
      </c>
      <c r="F315" s="352"/>
      <c r="G315" s="129">
        <v>39704</v>
      </c>
      <c r="H315" s="63" t="s">
        <v>28</v>
      </c>
      <c r="I315" s="171" t="s">
        <v>931</v>
      </c>
      <c r="J315" s="142" t="s">
        <v>1748</v>
      </c>
      <c r="K315" s="63">
        <v>10</v>
      </c>
      <c r="L315" s="169"/>
      <c r="M315" s="169"/>
      <c r="N315" s="169"/>
      <c r="O315" s="169"/>
      <c r="P315" s="169"/>
      <c r="Q315" s="63">
        <f t="shared" si="4"/>
        <v>0</v>
      </c>
      <c r="R315" s="172"/>
      <c r="S315" s="142" t="s">
        <v>1106</v>
      </c>
      <c r="T315" s="380" t="s">
        <v>32</v>
      </c>
      <c r="U315" s="142" t="s">
        <v>1748</v>
      </c>
    </row>
    <row r="316" spans="1:21" ht="15.75">
      <c r="A316" s="132">
        <v>305</v>
      </c>
      <c r="B316" s="105" t="s">
        <v>24</v>
      </c>
      <c r="C316" s="162" t="s">
        <v>2307</v>
      </c>
      <c r="D316" s="162" t="s">
        <v>1144</v>
      </c>
      <c r="E316" s="162" t="s">
        <v>363</v>
      </c>
      <c r="F316" s="352"/>
      <c r="G316" s="418">
        <v>39597</v>
      </c>
      <c r="H316" s="63" t="s">
        <v>28</v>
      </c>
      <c r="I316" s="171" t="s">
        <v>931</v>
      </c>
      <c r="J316" s="142" t="s">
        <v>278</v>
      </c>
      <c r="K316" s="63">
        <v>10</v>
      </c>
      <c r="L316" s="169">
        <v>0</v>
      </c>
      <c r="M316" s="169">
        <v>0</v>
      </c>
      <c r="N316" s="169">
        <v>0</v>
      </c>
      <c r="O316" s="169">
        <v>0</v>
      </c>
      <c r="P316" s="169">
        <v>0</v>
      </c>
      <c r="Q316" s="63">
        <f t="shared" si="4"/>
        <v>0</v>
      </c>
      <c r="R316" s="172"/>
      <c r="S316" s="142" t="s">
        <v>1009</v>
      </c>
      <c r="T316" s="380" t="s">
        <v>32</v>
      </c>
      <c r="U316" s="142" t="s">
        <v>278</v>
      </c>
    </row>
    <row r="317" spans="1:21" ht="15.75">
      <c r="A317" s="132">
        <v>306</v>
      </c>
      <c r="B317" s="105" t="s">
        <v>24</v>
      </c>
      <c r="C317" s="142" t="s">
        <v>780</v>
      </c>
      <c r="D317" s="162" t="s">
        <v>448</v>
      </c>
      <c r="E317" s="162" t="s">
        <v>895</v>
      </c>
      <c r="F317" s="63"/>
      <c r="G317" s="129">
        <v>39423</v>
      </c>
      <c r="H317" s="63" t="s">
        <v>28</v>
      </c>
      <c r="I317" s="171" t="s">
        <v>931</v>
      </c>
      <c r="J317" s="162" t="s">
        <v>30</v>
      </c>
      <c r="K317" s="63">
        <v>10</v>
      </c>
      <c r="L317" s="108">
        <v>0</v>
      </c>
      <c r="M317" s="108">
        <v>0</v>
      </c>
      <c r="N317" s="108">
        <v>0</v>
      </c>
      <c r="O317" s="108">
        <v>0</v>
      </c>
      <c r="P317" s="108">
        <v>0</v>
      </c>
      <c r="Q317" s="63">
        <f t="shared" si="4"/>
        <v>0</v>
      </c>
      <c r="R317" s="63"/>
      <c r="S317" s="142" t="s">
        <v>1997</v>
      </c>
      <c r="T317" s="380" t="s">
        <v>32</v>
      </c>
      <c r="U317" s="162" t="s">
        <v>30</v>
      </c>
    </row>
    <row r="318" spans="1:21" ht="15.75">
      <c r="A318" s="132">
        <v>307</v>
      </c>
      <c r="B318" s="105" t="s">
        <v>24</v>
      </c>
      <c r="C318" s="139" t="s">
        <v>2308</v>
      </c>
      <c r="D318" s="139" t="s">
        <v>303</v>
      </c>
      <c r="E318" s="139" t="s">
        <v>2309</v>
      </c>
      <c r="F318" s="352"/>
      <c r="G318" s="148">
        <v>39686</v>
      </c>
      <c r="H318" s="63" t="s">
        <v>28</v>
      </c>
      <c r="I318" s="171" t="s">
        <v>931</v>
      </c>
      <c r="J318" s="139" t="s">
        <v>502</v>
      </c>
      <c r="K318" s="63">
        <v>10</v>
      </c>
      <c r="L318" s="169"/>
      <c r="M318" s="169"/>
      <c r="N318" s="169"/>
      <c r="O318" s="169"/>
      <c r="P318" s="169"/>
      <c r="Q318" s="63">
        <f t="shared" si="4"/>
        <v>0</v>
      </c>
      <c r="R318" s="172"/>
      <c r="S318" s="139" t="s">
        <v>503</v>
      </c>
      <c r="T318" s="380" t="s">
        <v>32</v>
      </c>
      <c r="U318" s="139" t="s">
        <v>502</v>
      </c>
    </row>
    <row r="319" spans="1:21" ht="15.75">
      <c r="A319" s="132">
        <v>308</v>
      </c>
      <c r="B319" s="105" t="s">
        <v>24</v>
      </c>
      <c r="C319" s="162" t="s">
        <v>2310</v>
      </c>
      <c r="D319" s="162" t="s">
        <v>260</v>
      </c>
      <c r="E319" s="162" t="s">
        <v>1910</v>
      </c>
      <c r="F319" s="352"/>
      <c r="G319" s="420">
        <v>39654</v>
      </c>
      <c r="H319" s="63" t="s">
        <v>28</v>
      </c>
      <c r="I319" s="171" t="s">
        <v>931</v>
      </c>
      <c r="J319" s="142" t="s">
        <v>154</v>
      </c>
      <c r="K319" s="63">
        <v>10</v>
      </c>
      <c r="L319" s="169"/>
      <c r="M319" s="169"/>
      <c r="N319" s="169"/>
      <c r="O319" s="169"/>
      <c r="P319" s="169"/>
      <c r="Q319" s="63">
        <f t="shared" si="4"/>
        <v>0</v>
      </c>
      <c r="R319" s="172"/>
      <c r="S319" s="142" t="s">
        <v>1730</v>
      </c>
      <c r="T319" s="380" t="s">
        <v>32</v>
      </c>
      <c r="U319" s="142" t="s">
        <v>154</v>
      </c>
    </row>
    <row r="320" spans="1:21" ht="15.75">
      <c r="A320" s="132">
        <v>309</v>
      </c>
      <c r="B320" s="105" t="s">
        <v>24</v>
      </c>
      <c r="C320" s="142" t="s">
        <v>2311</v>
      </c>
      <c r="D320" s="142" t="s">
        <v>613</v>
      </c>
      <c r="E320" s="142" t="s">
        <v>341</v>
      </c>
      <c r="F320" s="63"/>
      <c r="G320" s="427">
        <v>40189</v>
      </c>
      <c r="H320" s="63" t="s">
        <v>28</v>
      </c>
      <c r="I320" s="171" t="s">
        <v>931</v>
      </c>
      <c r="J320" s="142" t="s">
        <v>532</v>
      </c>
      <c r="K320" s="63">
        <v>10</v>
      </c>
      <c r="L320" s="63"/>
      <c r="M320" s="63"/>
      <c r="N320" s="63"/>
      <c r="O320" s="63"/>
      <c r="P320" s="63"/>
      <c r="Q320" s="63">
        <f t="shared" si="4"/>
        <v>0</v>
      </c>
      <c r="R320" s="63"/>
      <c r="S320" s="142" t="s">
        <v>533</v>
      </c>
      <c r="T320" s="380" t="s">
        <v>32</v>
      </c>
      <c r="U320" s="142" t="s">
        <v>532</v>
      </c>
    </row>
    <row r="321" spans="1:21" ht="15.75">
      <c r="A321" s="132">
        <v>310</v>
      </c>
      <c r="B321" s="105" t="s">
        <v>24</v>
      </c>
      <c r="C321" s="142" t="s">
        <v>1978</v>
      </c>
      <c r="D321" s="142" t="s">
        <v>1511</v>
      </c>
      <c r="E321" s="142" t="s">
        <v>341</v>
      </c>
      <c r="F321" s="63"/>
      <c r="G321" s="58">
        <v>39547</v>
      </c>
      <c r="H321" s="63" t="s">
        <v>28</v>
      </c>
      <c r="I321" s="171" t="s">
        <v>931</v>
      </c>
      <c r="J321" s="142" t="s">
        <v>867</v>
      </c>
      <c r="K321" s="63">
        <v>10</v>
      </c>
      <c r="L321" s="102">
        <v>0</v>
      </c>
      <c r="M321" s="102">
        <v>0</v>
      </c>
      <c r="N321" s="102">
        <v>0</v>
      </c>
      <c r="O321" s="102">
        <v>0</v>
      </c>
      <c r="P321" s="102">
        <v>0</v>
      </c>
      <c r="Q321" s="63">
        <f t="shared" si="4"/>
        <v>0</v>
      </c>
      <c r="R321" s="63"/>
      <c r="S321" s="142" t="s">
        <v>1644</v>
      </c>
      <c r="T321" s="380" t="s">
        <v>32</v>
      </c>
      <c r="U321" s="142" t="s">
        <v>867</v>
      </c>
    </row>
    <row r="322" spans="1:21" ht="15.75">
      <c r="A322" s="132">
        <v>311</v>
      </c>
      <c r="B322" s="105" t="s">
        <v>24</v>
      </c>
      <c r="C322" s="142" t="s">
        <v>2312</v>
      </c>
      <c r="D322" s="142" t="s">
        <v>157</v>
      </c>
      <c r="E322" s="142" t="s">
        <v>509</v>
      </c>
      <c r="F322" s="63"/>
      <c r="G322" s="58">
        <v>39444</v>
      </c>
      <c r="H322" s="63" t="s">
        <v>28</v>
      </c>
      <c r="I322" s="171" t="s">
        <v>931</v>
      </c>
      <c r="J322" s="142" t="s">
        <v>68</v>
      </c>
      <c r="K322" s="63">
        <v>10</v>
      </c>
      <c r="L322" s="102">
        <v>0</v>
      </c>
      <c r="M322" s="102">
        <v>0</v>
      </c>
      <c r="N322" s="102">
        <v>0</v>
      </c>
      <c r="O322" s="102">
        <v>0</v>
      </c>
      <c r="P322" s="102">
        <v>0</v>
      </c>
      <c r="Q322" s="63">
        <f t="shared" si="4"/>
        <v>0</v>
      </c>
      <c r="R322" s="63"/>
      <c r="S322" s="142" t="s">
        <v>1686</v>
      </c>
      <c r="T322" s="380" t="s">
        <v>32</v>
      </c>
      <c r="U322" s="142" t="s">
        <v>68</v>
      </c>
    </row>
    <row r="323" spans="1:21" ht="15.75">
      <c r="A323" s="132">
        <v>312</v>
      </c>
      <c r="B323" s="105" t="s">
        <v>24</v>
      </c>
      <c r="C323" s="413" t="s">
        <v>1969</v>
      </c>
      <c r="D323" s="413" t="s">
        <v>1727</v>
      </c>
      <c r="E323" s="413" t="s">
        <v>2313</v>
      </c>
      <c r="F323" s="352"/>
      <c r="G323" s="414">
        <v>39451</v>
      </c>
      <c r="H323" s="63" t="s">
        <v>28</v>
      </c>
      <c r="I323" s="171" t="s">
        <v>931</v>
      </c>
      <c r="J323" s="342" t="s">
        <v>1611</v>
      </c>
      <c r="K323" s="63">
        <v>10</v>
      </c>
      <c r="L323" s="169"/>
      <c r="M323" s="169"/>
      <c r="N323" s="169"/>
      <c r="O323" s="169"/>
      <c r="P323" s="169"/>
      <c r="Q323" s="63">
        <f t="shared" si="4"/>
        <v>0</v>
      </c>
      <c r="R323" s="172"/>
      <c r="S323" s="103" t="s">
        <v>1977</v>
      </c>
      <c r="T323" s="380" t="s">
        <v>32</v>
      </c>
      <c r="U323" s="342" t="s">
        <v>1611</v>
      </c>
    </row>
    <row r="324" spans="1:21" ht="15.75">
      <c r="A324" s="132">
        <v>313</v>
      </c>
      <c r="B324" s="105" t="s">
        <v>24</v>
      </c>
      <c r="C324" s="103" t="s">
        <v>1677</v>
      </c>
      <c r="D324" s="103" t="s">
        <v>1190</v>
      </c>
      <c r="E324" s="103" t="s">
        <v>2314</v>
      </c>
      <c r="F324" s="63"/>
      <c r="G324" s="419">
        <v>39738</v>
      </c>
      <c r="H324" s="63" t="s">
        <v>28</v>
      </c>
      <c r="I324" s="171" t="s">
        <v>931</v>
      </c>
      <c r="J324" s="142" t="s">
        <v>78</v>
      </c>
      <c r="K324" s="63">
        <v>10</v>
      </c>
      <c r="L324" s="63"/>
      <c r="M324" s="63"/>
      <c r="N324" s="63"/>
      <c r="O324" s="63"/>
      <c r="P324" s="63"/>
      <c r="Q324" s="63">
        <f t="shared" si="4"/>
        <v>0</v>
      </c>
      <c r="R324" s="63"/>
      <c r="S324" s="142" t="s">
        <v>2315</v>
      </c>
      <c r="T324" s="380" t="s">
        <v>32</v>
      </c>
      <c r="U324" s="142" t="s">
        <v>78</v>
      </c>
    </row>
    <row r="325" spans="1:21" ht="15.75">
      <c r="A325" s="132">
        <v>314</v>
      </c>
      <c r="B325" s="105" t="s">
        <v>24</v>
      </c>
      <c r="C325" s="103" t="s">
        <v>2316</v>
      </c>
      <c r="D325" s="103" t="s">
        <v>2317</v>
      </c>
      <c r="E325" s="103" t="s">
        <v>2318</v>
      </c>
      <c r="F325" s="63"/>
      <c r="G325" s="419">
        <v>39561</v>
      </c>
      <c r="H325" s="63" t="s">
        <v>28</v>
      </c>
      <c r="I325" s="171" t="s">
        <v>931</v>
      </c>
      <c r="J325" s="142" t="s">
        <v>78</v>
      </c>
      <c r="K325" s="63">
        <v>10</v>
      </c>
      <c r="L325" s="63"/>
      <c r="M325" s="63"/>
      <c r="N325" s="63"/>
      <c r="O325" s="63"/>
      <c r="P325" s="63"/>
      <c r="Q325" s="63">
        <f t="shared" si="4"/>
        <v>0</v>
      </c>
      <c r="R325" s="63"/>
      <c r="S325" s="142" t="s">
        <v>36</v>
      </c>
      <c r="T325" s="380" t="s">
        <v>32</v>
      </c>
      <c r="U325" s="142" t="s">
        <v>78</v>
      </c>
    </row>
    <row r="326" spans="1:21" ht="15.75">
      <c r="A326" s="132">
        <v>315</v>
      </c>
      <c r="B326" s="105" t="s">
        <v>24</v>
      </c>
      <c r="C326" s="413" t="s">
        <v>1651</v>
      </c>
      <c r="D326" s="413" t="s">
        <v>2319</v>
      </c>
      <c r="E326" s="413" t="s">
        <v>45</v>
      </c>
      <c r="F326" s="352"/>
      <c r="G326" s="428" t="s">
        <v>2320</v>
      </c>
      <c r="H326" s="63" t="s">
        <v>28</v>
      </c>
      <c r="I326" s="171" t="s">
        <v>931</v>
      </c>
      <c r="J326" s="342" t="s">
        <v>1611</v>
      </c>
      <c r="K326" s="63">
        <v>10</v>
      </c>
      <c r="L326" s="169"/>
      <c r="M326" s="169"/>
      <c r="N326" s="169"/>
      <c r="O326" s="169"/>
      <c r="P326" s="169"/>
      <c r="Q326" s="63">
        <f t="shared" si="4"/>
        <v>0</v>
      </c>
      <c r="R326" s="172"/>
      <c r="S326" s="142" t="s">
        <v>1612</v>
      </c>
      <c r="T326" s="380" t="s">
        <v>32</v>
      </c>
      <c r="U326" s="342" t="s">
        <v>1611</v>
      </c>
    </row>
    <row r="327" spans="1:21" ht="15.75">
      <c r="A327" s="132">
        <v>316</v>
      </c>
      <c r="B327" s="105" t="s">
        <v>24</v>
      </c>
      <c r="C327" s="166" t="s">
        <v>2321</v>
      </c>
      <c r="D327" s="166" t="s">
        <v>596</v>
      </c>
      <c r="E327" s="166" t="s">
        <v>551</v>
      </c>
      <c r="F327" s="352"/>
      <c r="G327" s="58">
        <v>39513</v>
      </c>
      <c r="H327" s="63" t="s">
        <v>28</v>
      </c>
      <c r="I327" s="171" t="s">
        <v>931</v>
      </c>
      <c r="J327" s="142" t="s">
        <v>68</v>
      </c>
      <c r="K327" s="63">
        <v>10</v>
      </c>
      <c r="L327" s="169"/>
      <c r="M327" s="169"/>
      <c r="N327" s="169"/>
      <c r="O327" s="169"/>
      <c r="P327" s="169"/>
      <c r="Q327" s="63">
        <f t="shared" si="4"/>
        <v>0</v>
      </c>
      <c r="R327" s="172"/>
      <c r="S327" s="142" t="s">
        <v>1686</v>
      </c>
      <c r="T327" s="380" t="s">
        <v>32</v>
      </c>
      <c r="U327" s="142" t="s">
        <v>68</v>
      </c>
    </row>
    <row r="328" spans="1:21" ht="15.75">
      <c r="A328" s="132">
        <v>317</v>
      </c>
      <c r="B328" s="105" t="s">
        <v>24</v>
      </c>
      <c r="C328" s="142" t="s">
        <v>875</v>
      </c>
      <c r="D328" s="142" t="s">
        <v>44</v>
      </c>
      <c r="E328" s="142" t="s">
        <v>304</v>
      </c>
      <c r="F328" s="352"/>
      <c r="G328" s="418">
        <v>39630</v>
      </c>
      <c r="H328" s="63" t="s">
        <v>28</v>
      </c>
      <c r="I328" s="171" t="s">
        <v>931</v>
      </c>
      <c r="J328" s="162" t="s">
        <v>73</v>
      </c>
      <c r="K328" s="63">
        <v>10</v>
      </c>
      <c r="L328" s="169">
        <v>0</v>
      </c>
      <c r="M328" s="169">
        <v>0</v>
      </c>
      <c r="N328" s="169">
        <v>0</v>
      </c>
      <c r="O328" s="169">
        <v>0</v>
      </c>
      <c r="P328" s="169">
        <v>0</v>
      </c>
      <c r="Q328" s="63">
        <f t="shared" si="4"/>
        <v>0</v>
      </c>
      <c r="R328" s="172"/>
      <c r="S328" s="162" t="s">
        <v>74</v>
      </c>
      <c r="T328" s="380" t="s">
        <v>32</v>
      </c>
      <c r="U328" s="162" t="s">
        <v>73</v>
      </c>
    </row>
    <row r="329" spans="1:21" ht="15.75">
      <c r="A329" s="132">
        <v>318</v>
      </c>
      <c r="B329" s="105" t="s">
        <v>24</v>
      </c>
      <c r="C329" s="142" t="s">
        <v>2322</v>
      </c>
      <c r="D329" s="142" t="s">
        <v>139</v>
      </c>
      <c r="E329" s="142" t="s">
        <v>105</v>
      </c>
      <c r="F329" s="352"/>
      <c r="G329" s="62">
        <v>39573</v>
      </c>
      <c r="H329" s="63" t="s">
        <v>28</v>
      </c>
      <c r="I329" s="171" t="s">
        <v>931</v>
      </c>
      <c r="J329" s="142" t="s">
        <v>46</v>
      </c>
      <c r="K329" s="63">
        <v>10</v>
      </c>
      <c r="L329" s="63"/>
      <c r="M329" s="63"/>
      <c r="N329" s="63"/>
      <c r="O329" s="63"/>
      <c r="P329" s="63"/>
      <c r="Q329" s="63">
        <f t="shared" si="4"/>
        <v>0</v>
      </c>
      <c r="R329" s="63"/>
      <c r="S329" s="139" t="s">
        <v>48</v>
      </c>
      <c r="T329" s="380" t="s">
        <v>32</v>
      </c>
      <c r="U329" s="142" t="s">
        <v>46</v>
      </c>
    </row>
    <row r="330" spans="1:21" ht="15.75">
      <c r="A330" s="132">
        <v>319</v>
      </c>
      <c r="B330" s="105" t="s">
        <v>24</v>
      </c>
      <c r="C330" s="142" t="s">
        <v>2323</v>
      </c>
      <c r="D330" s="142" t="s">
        <v>2324</v>
      </c>
      <c r="E330" s="142" t="s">
        <v>480</v>
      </c>
      <c r="F330" s="352"/>
      <c r="G330" s="58">
        <v>39528</v>
      </c>
      <c r="H330" s="63" t="s">
        <v>28</v>
      </c>
      <c r="I330" s="171" t="s">
        <v>931</v>
      </c>
      <c r="J330" s="142" t="s">
        <v>2325</v>
      </c>
      <c r="K330" s="63">
        <v>10</v>
      </c>
      <c r="L330" s="169"/>
      <c r="M330" s="169"/>
      <c r="N330" s="169"/>
      <c r="O330" s="169"/>
      <c r="P330" s="169"/>
      <c r="Q330" s="63">
        <f t="shared" si="4"/>
        <v>0</v>
      </c>
      <c r="R330" s="172"/>
      <c r="S330" s="142" t="s">
        <v>2326</v>
      </c>
      <c r="T330" s="380" t="s">
        <v>32</v>
      </c>
      <c r="U330" s="142" t="s">
        <v>2325</v>
      </c>
    </row>
    <row r="331" spans="1:21" ht="15.75">
      <c r="A331" s="132">
        <v>320</v>
      </c>
      <c r="B331" s="105" t="s">
        <v>24</v>
      </c>
      <c r="C331" s="142" t="s">
        <v>2327</v>
      </c>
      <c r="D331" s="166" t="s">
        <v>446</v>
      </c>
      <c r="E331" s="166" t="s">
        <v>140</v>
      </c>
      <c r="F331" s="352"/>
      <c r="G331" s="122">
        <v>39974</v>
      </c>
      <c r="H331" s="63" t="s">
        <v>28</v>
      </c>
      <c r="I331" s="171" t="s">
        <v>931</v>
      </c>
      <c r="J331" s="142" t="s">
        <v>255</v>
      </c>
      <c r="K331" s="63">
        <v>10</v>
      </c>
      <c r="L331" s="169">
        <v>0</v>
      </c>
      <c r="M331" s="169">
        <v>0</v>
      </c>
      <c r="N331" s="169">
        <v>0</v>
      </c>
      <c r="O331" s="169">
        <v>0</v>
      </c>
      <c r="P331" s="169">
        <v>0</v>
      </c>
      <c r="Q331" s="63">
        <f t="shared" si="4"/>
        <v>0</v>
      </c>
      <c r="R331" s="172"/>
      <c r="S331" s="142" t="s">
        <v>256</v>
      </c>
      <c r="T331" s="380" t="s">
        <v>32</v>
      </c>
      <c r="U331" s="142" t="s">
        <v>255</v>
      </c>
    </row>
  </sheetData>
  <mergeCells count="10">
    <mergeCell ref="A6:B6"/>
    <mergeCell ref="A7:B7"/>
    <mergeCell ref="C9:R9"/>
    <mergeCell ref="S9:U9"/>
    <mergeCell ref="J1:R1"/>
    <mergeCell ref="B2:R2"/>
    <mergeCell ref="A3:B3"/>
    <mergeCell ref="A4:B4"/>
    <mergeCell ref="C4:E4"/>
    <mergeCell ref="A5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9"/>
  <sheetViews>
    <sheetView tabSelected="1" topLeftCell="A7" workbookViewId="0">
      <selection activeCell="P26" sqref="P26"/>
    </sheetView>
  </sheetViews>
  <sheetFormatPr defaultRowHeight="12.75"/>
  <cols>
    <col min="21" max="21" width="65" customWidth="1"/>
  </cols>
  <sheetData>
    <row r="1" spans="1:21" ht="15">
      <c r="A1" s="392"/>
      <c r="B1" s="392"/>
      <c r="C1" s="392"/>
      <c r="D1" s="392"/>
      <c r="E1" s="392"/>
      <c r="F1" s="289"/>
      <c r="G1" s="289"/>
      <c r="H1" s="392"/>
      <c r="I1" s="392"/>
      <c r="J1" s="392"/>
      <c r="K1" s="393"/>
      <c r="L1" s="274"/>
      <c r="M1" s="274"/>
      <c r="N1" s="274"/>
      <c r="O1" s="274"/>
      <c r="P1" s="274"/>
      <c r="Q1" s="274"/>
      <c r="R1" s="274"/>
      <c r="S1" s="274"/>
      <c r="T1" s="274"/>
      <c r="U1" s="274"/>
    </row>
    <row r="2" spans="1:21" ht="15">
      <c r="A2" s="392"/>
      <c r="B2" s="293" t="s">
        <v>2328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</row>
    <row r="3" spans="1:21" ht="15">
      <c r="A3" s="395" t="s">
        <v>1</v>
      </c>
      <c r="B3" s="274"/>
      <c r="C3" s="396"/>
      <c r="D3" s="392"/>
      <c r="E3" s="392"/>
      <c r="F3" s="289"/>
      <c r="G3" s="289"/>
      <c r="H3" s="392"/>
      <c r="I3" s="392"/>
      <c r="J3" s="392"/>
      <c r="K3" s="392"/>
      <c r="L3" s="168"/>
      <c r="M3" s="168"/>
      <c r="N3" s="168"/>
      <c r="O3" s="168"/>
      <c r="P3" s="23"/>
      <c r="Q3" s="105"/>
      <c r="R3" s="105"/>
      <c r="S3" s="392"/>
      <c r="T3" s="392"/>
      <c r="U3" s="392"/>
    </row>
    <row r="4" spans="1:21" ht="15">
      <c r="A4" s="395" t="s">
        <v>2</v>
      </c>
      <c r="B4" s="274"/>
      <c r="C4" s="397"/>
      <c r="D4" s="274"/>
      <c r="E4" s="274"/>
      <c r="F4" s="289"/>
      <c r="G4" s="289"/>
      <c r="H4" s="392"/>
      <c r="I4" s="392"/>
      <c r="J4" s="392"/>
      <c r="K4" s="392"/>
      <c r="L4" s="168"/>
      <c r="M4" s="168"/>
      <c r="N4" s="168"/>
      <c r="O4" s="168"/>
      <c r="P4" s="23"/>
      <c r="Q4" s="105"/>
      <c r="R4" s="105"/>
      <c r="S4" s="392"/>
      <c r="T4" s="392"/>
      <c r="U4" s="392"/>
    </row>
    <row r="5" spans="1:21" ht="15">
      <c r="A5" s="393" t="s">
        <v>3</v>
      </c>
      <c r="B5" s="274"/>
      <c r="C5" s="392" t="s">
        <v>4</v>
      </c>
      <c r="D5" s="392"/>
      <c r="E5" s="392"/>
      <c r="F5" s="289"/>
      <c r="G5" s="289"/>
      <c r="H5" s="392"/>
      <c r="I5" s="392"/>
      <c r="J5" s="392"/>
      <c r="K5" s="392"/>
      <c r="L5" s="168"/>
      <c r="M5" s="168"/>
      <c r="N5" s="168"/>
      <c r="O5" s="168"/>
      <c r="P5" s="23"/>
      <c r="Q5" s="105"/>
      <c r="R5" s="105"/>
      <c r="S5" s="392"/>
      <c r="T5" s="392"/>
      <c r="U5" s="392"/>
    </row>
    <row r="6" spans="1:21" ht="15">
      <c r="A6" s="393" t="s">
        <v>5</v>
      </c>
      <c r="B6" s="274"/>
      <c r="C6" s="392">
        <v>11</v>
      </c>
      <c r="D6" s="392"/>
      <c r="E6" s="392"/>
      <c r="F6" s="289"/>
      <c r="G6" s="289"/>
      <c r="H6" s="392"/>
      <c r="I6" s="392"/>
      <c r="J6" s="392"/>
      <c r="K6" s="392"/>
      <c r="L6" s="168"/>
      <c r="M6" s="168"/>
      <c r="N6" s="168"/>
      <c r="O6" s="168"/>
      <c r="P6" s="23"/>
      <c r="Q6" s="105"/>
      <c r="R6" s="105"/>
      <c r="S6" s="392"/>
      <c r="T6" s="392"/>
      <c r="U6" s="392"/>
    </row>
    <row r="7" spans="1:21" ht="15">
      <c r="A7" s="299" t="s">
        <v>6</v>
      </c>
      <c r="B7" s="274"/>
      <c r="C7" s="398"/>
      <c r="D7" s="392"/>
      <c r="E7" s="392"/>
      <c r="F7" s="289"/>
      <c r="G7" s="289"/>
      <c r="H7" s="392"/>
      <c r="I7" s="392"/>
      <c r="J7" s="392"/>
      <c r="K7" s="392"/>
      <c r="L7" s="168"/>
      <c r="M7" s="168"/>
      <c r="N7" s="168"/>
      <c r="O7" s="168"/>
      <c r="P7" s="23"/>
      <c r="Q7" s="105"/>
      <c r="R7" s="105"/>
      <c r="S7" s="392"/>
      <c r="T7" s="392"/>
      <c r="U7" s="392"/>
    </row>
    <row r="8" spans="1:21" ht="15">
      <c r="A8" s="392"/>
      <c r="B8" s="392"/>
      <c r="C8" s="392"/>
      <c r="D8" s="392"/>
      <c r="E8" s="392"/>
      <c r="F8" s="289"/>
      <c r="G8" s="289"/>
      <c r="H8" s="392"/>
      <c r="I8" s="392"/>
      <c r="J8" s="392"/>
      <c r="K8" s="392"/>
      <c r="L8" s="168"/>
      <c r="M8" s="168"/>
      <c r="N8" s="168"/>
      <c r="O8" s="168"/>
      <c r="P8" s="23"/>
      <c r="Q8" s="105"/>
      <c r="R8" s="105"/>
      <c r="S8" s="392"/>
      <c r="T8" s="392"/>
      <c r="U8" s="392"/>
    </row>
    <row r="9" spans="1:21" ht="14.25">
      <c r="A9" s="8"/>
      <c r="B9" s="9"/>
      <c r="C9" s="399" t="s">
        <v>7</v>
      </c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278" t="s">
        <v>8</v>
      </c>
      <c r="T9" s="303"/>
      <c r="U9" s="279"/>
    </row>
    <row r="10" spans="1:21" ht="15">
      <c r="A10" s="10"/>
      <c r="B10" s="10"/>
      <c r="C10" s="11"/>
      <c r="D10" s="11"/>
      <c r="E10" s="11"/>
      <c r="F10" s="12"/>
      <c r="G10" s="12"/>
      <c r="H10" s="11"/>
      <c r="I10" s="11"/>
      <c r="J10" s="10"/>
      <c r="K10" s="400"/>
      <c r="L10" s="307"/>
      <c r="M10" s="307"/>
      <c r="N10" s="307"/>
      <c r="O10" s="307"/>
      <c r="P10" s="159"/>
      <c r="Q10" s="14"/>
      <c r="R10" s="14"/>
      <c r="S10" s="401"/>
      <c r="T10" s="15"/>
      <c r="U10" s="172"/>
    </row>
    <row r="11" spans="1:21" ht="135">
      <c r="A11" s="98" t="s">
        <v>9</v>
      </c>
      <c r="B11" s="98" t="s">
        <v>10</v>
      </c>
      <c r="C11" s="19" t="s">
        <v>11</v>
      </c>
      <c r="D11" s="19" t="s">
        <v>12</v>
      </c>
      <c r="E11" s="19" t="s">
        <v>13</v>
      </c>
      <c r="F11" s="18" t="s">
        <v>14</v>
      </c>
      <c r="G11" s="18" t="s">
        <v>15</v>
      </c>
      <c r="H11" s="19" t="s">
        <v>16</v>
      </c>
      <c r="I11" s="19" t="s">
        <v>17</v>
      </c>
      <c r="J11" s="19" t="s">
        <v>18</v>
      </c>
      <c r="K11" s="19" t="s">
        <v>19</v>
      </c>
      <c r="L11" s="18">
        <v>1</v>
      </c>
      <c r="M11" s="18">
        <v>2</v>
      </c>
      <c r="N11" s="18">
        <v>3</v>
      </c>
      <c r="O11" s="18">
        <v>4</v>
      </c>
      <c r="P11" s="18">
        <v>5</v>
      </c>
      <c r="Q11" s="19" t="s">
        <v>20</v>
      </c>
      <c r="R11" s="19" t="s">
        <v>21</v>
      </c>
      <c r="S11" s="19" t="s">
        <v>1585</v>
      </c>
      <c r="T11" s="19" t="s">
        <v>22</v>
      </c>
      <c r="U11" s="18" t="s">
        <v>23</v>
      </c>
    </row>
    <row r="12" spans="1:21" ht="15.75">
      <c r="A12" s="243">
        <v>1</v>
      </c>
      <c r="B12" s="243" t="s">
        <v>24</v>
      </c>
      <c r="C12" s="325" t="s">
        <v>1275</v>
      </c>
      <c r="D12" s="325" t="s">
        <v>620</v>
      </c>
      <c r="E12" s="325" t="s">
        <v>802</v>
      </c>
      <c r="F12" s="217"/>
      <c r="G12" s="429">
        <v>39393</v>
      </c>
      <c r="H12" s="217" t="s">
        <v>28</v>
      </c>
      <c r="I12" s="243" t="s">
        <v>931</v>
      </c>
      <c r="J12" s="430" t="s">
        <v>1611</v>
      </c>
      <c r="K12" s="217">
        <v>11</v>
      </c>
      <c r="L12" s="220">
        <v>10</v>
      </c>
      <c r="M12" s="220">
        <f>9+1</f>
        <v>10</v>
      </c>
      <c r="N12" s="220">
        <v>10</v>
      </c>
      <c r="O12" s="220">
        <v>0</v>
      </c>
      <c r="P12" s="220">
        <v>8</v>
      </c>
      <c r="Q12" s="215">
        <f t="shared" ref="Q12:Q75" si="0">SUM(L12:P12)</f>
        <v>38</v>
      </c>
      <c r="R12" s="215" t="s">
        <v>1596</v>
      </c>
      <c r="S12" s="232" t="s">
        <v>1612</v>
      </c>
      <c r="T12" s="212" t="s">
        <v>32</v>
      </c>
      <c r="U12" s="430" t="s">
        <v>1611</v>
      </c>
    </row>
    <row r="13" spans="1:21" ht="15.75">
      <c r="A13" s="243">
        <v>2</v>
      </c>
      <c r="B13" s="243" t="s">
        <v>24</v>
      </c>
      <c r="C13" s="222" t="s">
        <v>1998</v>
      </c>
      <c r="D13" s="222" t="s">
        <v>1190</v>
      </c>
      <c r="E13" s="222" t="s">
        <v>317</v>
      </c>
      <c r="F13" s="217"/>
      <c r="G13" s="321">
        <v>39015</v>
      </c>
      <c r="H13" s="217" t="s">
        <v>28</v>
      </c>
      <c r="I13" s="243" t="s">
        <v>931</v>
      </c>
      <c r="J13" s="214" t="s">
        <v>46</v>
      </c>
      <c r="K13" s="217">
        <v>11</v>
      </c>
      <c r="L13" s="247">
        <v>10</v>
      </c>
      <c r="M13" s="247">
        <v>0</v>
      </c>
      <c r="N13" s="247">
        <f>6+2</f>
        <v>8</v>
      </c>
      <c r="O13" s="247">
        <v>0</v>
      </c>
      <c r="P13" s="247">
        <f>7+3</f>
        <v>10</v>
      </c>
      <c r="Q13" s="215">
        <f t="shared" si="0"/>
        <v>28</v>
      </c>
      <c r="R13" s="215" t="s">
        <v>1597</v>
      </c>
      <c r="S13" s="222" t="s">
        <v>1608</v>
      </c>
      <c r="T13" s="212" t="s">
        <v>32</v>
      </c>
      <c r="U13" s="214" t="s">
        <v>46</v>
      </c>
    </row>
    <row r="14" spans="1:21" ht="15.75">
      <c r="A14" s="243">
        <v>3</v>
      </c>
      <c r="B14" s="243" t="s">
        <v>24</v>
      </c>
      <c r="C14" s="222" t="s">
        <v>2329</v>
      </c>
      <c r="D14" s="222" t="s">
        <v>55</v>
      </c>
      <c r="E14" s="222" t="s">
        <v>506</v>
      </c>
      <c r="F14" s="217"/>
      <c r="G14" s="321">
        <v>39106</v>
      </c>
      <c r="H14" s="217" t="s">
        <v>28</v>
      </c>
      <c r="I14" s="243" t="s">
        <v>931</v>
      </c>
      <c r="J14" s="214" t="s">
        <v>46</v>
      </c>
      <c r="K14" s="217">
        <v>11</v>
      </c>
      <c r="L14" s="247">
        <v>10</v>
      </c>
      <c r="M14" s="247">
        <v>3</v>
      </c>
      <c r="N14" s="247">
        <v>6</v>
      </c>
      <c r="O14" s="247">
        <v>1</v>
      </c>
      <c r="P14" s="247">
        <v>7</v>
      </c>
      <c r="Q14" s="215">
        <f t="shared" si="0"/>
        <v>27</v>
      </c>
      <c r="R14" s="215" t="s">
        <v>1597</v>
      </c>
      <c r="S14" s="222" t="s">
        <v>1620</v>
      </c>
      <c r="T14" s="212" t="s">
        <v>32</v>
      </c>
      <c r="U14" s="214" t="s">
        <v>46</v>
      </c>
    </row>
    <row r="15" spans="1:21" ht="15.75">
      <c r="A15" s="243">
        <v>4</v>
      </c>
      <c r="B15" s="243" t="s">
        <v>24</v>
      </c>
      <c r="C15" s="325" t="s">
        <v>1965</v>
      </c>
      <c r="D15" s="325" t="s">
        <v>2009</v>
      </c>
      <c r="E15" s="325" t="s">
        <v>530</v>
      </c>
      <c r="F15" s="217"/>
      <c r="G15" s="429">
        <v>39247</v>
      </c>
      <c r="H15" s="217" t="s">
        <v>28</v>
      </c>
      <c r="I15" s="243" t="s">
        <v>931</v>
      </c>
      <c r="J15" s="430" t="s">
        <v>1611</v>
      </c>
      <c r="K15" s="217">
        <v>11</v>
      </c>
      <c r="L15" s="220">
        <v>10</v>
      </c>
      <c r="M15" s="220">
        <v>4</v>
      </c>
      <c r="N15" s="220">
        <v>4</v>
      </c>
      <c r="O15" s="220">
        <v>5</v>
      </c>
      <c r="P15" s="220">
        <v>2</v>
      </c>
      <c r="Q15" s="215">
        <f t="shared" si="0"/>
        <v>25</v>
      </c>
      <c r="R15" s="215" t="s">
        <v>1597</v>
      </c>
      <c r="S15" s="232" t="s">
        <v>1977</v>
      </c>
      <c r="T15" s="212" t="s">
        <v>32</v>
      </c>
      <c r="U15" s="430" t="s">
        <v>1611</v>
      </c>
    </row>
    <row r="16" spans="1:21" ht="15">
      <c r="A16" s="243">
        <v>5</v>
      </c>
      <c r="B16" s="243" t="s">
        <v>24</v>
      </c>
      <c r="C16" s="221" t="s">
        <v>2330</v>
      </c>
      <c r="D16" s="221" t="s">
        <v>351</v>
      </c>
      <c r="E16" s="221" t="s">
        <v>105</v>
      </c>
      <c r="F16" s="217" t="s">
        <v>1420</v>
      </c>
      <c r="G16" s="229">
        <v>39093</v>
      </c>
      <c r="H16" s="217" t="s">
        <v>28</v>
      </c>
      <c r="I16" s="243" t="s">
        <v>931</v>
      </c>
      <c r="J16" s="243" t="s">
        <v>2331</v>
      </c>
      <c r="K16" s="217">
        <v>11</v>
      </c>
      <c r="L16" s="247">
        <v>10</v>
      </c>
      <c r="M16" s="247">
        <v>3</v>
      </c>
      <c r="N16" s="247">
        <v>4</v>
      </c>
      <c r="O16" s="247">
        <v>0</v>
      </c>
      <c r="P16" s="247">
        <v>8</v>
      </c>
      <c r="Q16" s="215">
        <f t="shared" si="0"/>
        <v>25</v>
      </c>
      <c r="R16" s="215" t="s">
        <v>1597</v>
      </c>
      <c r="S16" s="243" t="s">
        <v>2332</v>
      </c>
      <c r="T16" s="212" t="s">
        <v>32</v>
      </c>
      <c r="U16" s="243" t="s">
        <v>2331</v>
      </c>
    </row>
    <row r="17" spans="1:21" ht="15">
      <c r="A17" s="243">
        <v>6</v>
      </c>
      <c r="B17" s="243" t="s">
        <v>24</v>
      </c>
      <c r="C17" s="328" t="s">
        <v>2333</v>
      </c>
      <c r="D17" s="328" t="s">
        <v>446</v>
      </c>
      <c r="E17" s="328" t="s">
        <v>90</v>
      </c>
      <c r="F17" s="217" t="s">
        <v>946</v>
      </c>
      <c r="G17" s="229">
        <v>39402</v>
      </c>
      <c r="H17" s="217" t="s">
        <v>28</v>
      </c>
      <c r="I17" s="243" t="s">
        <v>931</v>
      </c>
      <c r="J17" s="323" t="s">
        <v>46</v>
      </c>
      <c r="K17" s="217">
        <v>11</v>
      </c>
      <c r="L17" s="220">
        <v>6</v>
      </c>
      <c r="M17" s="220">
        <v>3</v>
      </c>
      <c r="N17" s="220">
        <v>5</v>
      </c>
      <c r="O17" s="220">
        <v>1</v>
      </c>
      <c r="P17" s="220">
        <v>9.5</v>
      </c>
      <c r="Q17" s="215">
        <f t="shared" si="0"/>
        <v>24.5</v>
      </c>
      <c r="R17" s="215" t="s">
        <v>1597</v>
      </c>
      <c r="S17" s="329" t="s">
        <v>1620</v>
      </c>
      <c r="T17" s="212" t="s">
        <v>32</v>
      </c>
      <c r="U17" s="323" t="s">
        <v>1276</v>
      </c>
    </row>
    <row r="18" spans="1:21" ht="15.75">
      <c r="A18" s="243">
        <v>7</v>
      </c>
      <c r="B18" s="243" t="s">
        <v>24</v>
      </c>
      <c r="C18" s="214" t="s">
        <v>2334</v>
      </c>
      <c r="D18" s="214" t="s">
        <v>396</v>
      </c>
      <c r="E18" s="214" t="s">
        <v>105</v>
      </c>
      <c r="F18" s="217"/>
      <c r="G18" s="233">
        <v>39387</v>
      </c>
      <c r="H18" s="217" t="s">
        <v>28</v>
      </c>
      <c r="I18" s="243" t="s">
        <v>931</v>
      </c>
      <c r="J18" s="214" t="s">
        <v>911</v>
      </c>
      <c r="K18" s="217">
        <v>11</v>
      </c>
      <c r="L18" s="220">
        <v>10</v>
      </c>
      <c r="M18" s="220">
        <v>9</v>
      </c>
      <c r="N18" s="220">
        <v>4</v>
      </c>
      <c r="O18" s="220">
        <v>0</v>
      </c>
      <c r="P18" s="220">
        <v>0</v>
      </c>
      <c r="Q18" s="215">
        <f t="shared" si="0"/>
        <v>23</v>
      </c>
      <c r="R18" s="215" t="s">
        <v>1597</v>
      </c>
      <c r="S18" s="214" t="s">
        <v>2335</v>
      </c>
      <c r="T18" s="212" t="s">
        <v>32</v>
      </c>
      <c r="U18" s="214" t="s">
        <v>911</v>
      </c>
    </row>
    <row r="19" spans="1:21" ht="15.75">
      <c r="A19" s="243">
        <v>8</v>
      </c>
      <c r="B19" s="243" t="s">
        <v>24</v>
      </c>
      <c r="C19" s="219" t="s">
        <v>2336</v>
      </c>
      <c r="D19" s="219" t="s">
        <v>38</v>
      </c>
      <c r="E19" s="219" t="s">
        <v>105</v>
      </c>
      <c r="F19" s="217"/>
      <c r="G19" s="223">
        <v>39343</v>
      </c>
      <c r="H19" s="217" t="s">
        <v>28</v>
      </c>
      <c r="I19" s="243" t="s">
        <v>931</v>
      </c>
      <c r="J19" s="214" t="s">
        <v>82</v>
      </c>
      <c r="K19" s="217">
        <v>11</v>
      </c>
      <c r="L19" s="247">
        <v>10</v>
      </c>
      <c r="M19" s="247">
        <v>1</v>
      </c>
      <c r="N19" s="247">
        <v>5</v>
      </c>
      <c r="O19" s="247">
        <f>1+4</f>
        <v>5</v>
      </c>
      <c r="P19" s="247">
        <v>1</v>
      </c>
      <c r="Q19" s="215">
        <f t="shared" si="0"/>
        <v>22</v>
      </c>
      <c r="R19" s="215" t="s">
        <v>1597</v>
      </c>
      <c r="S19" s="219" t="s">
        <v>179</v>
      </c>
      <c r="T19" s="212" t="s">
        <v>32</v>
      </c>
      <c r="U19" s="214" t="s">
        <v>82</v>
      </c>
    </row>
    <row r="20" spans="1:21" ht="15.75">
      <c r="A20" s="243">
        <v>9</v>
      </c>
      <c r="B20" s="243" t="s">
        <v>24</v>
      </c>
      <c r="C20" s="219" t="s">
        <v>2337</v>
      </c>
      <c r="D20" s="219" t="s">
        <v>443</v>
      </c>
      <c r="E20" s="219" t="s">
        <v>302</v>
      </c>
      <c r="F20" s="229"/>
      <c r="G20" s="223">
        <v>39290</v>
      </c>
      <c r="H20" s="217" t="s">
        <v>28</v>
      </c>
      <c r="I20" s="243" t="s">
        <v>931</v>
      </c>
      <c r="J20" s="214" t="s">
        <v>82</v>
      </c>
      <c r="K20" s="217">
        <v>11</v>
      </c>
      <c r="L20" s="261">
        <v>10</v>
      </c>
      <c r="M20" s="261">
        <v>1</v>
      </c>
      <c r="N20" s="261">
        <v>4</v>
      </c>
      <c r="O20" s="261">
        <v>0</v>
      </c>
      <c r="P20" s="261">
        <v>5</v>
      </c>
      <c r="Q20" s="215">
        <f t="shared" si="0"/>
        <v>20</v>
      </c>
      <c r="R20" s="215" t="s">
        <v>1597</v>
      </c>
      <c r="S20" s="219" t="s">
        <v>179</v>
      </c>
      <c r="T20" s="212" t="s">
        <v>32</v>
      </c>
      <c r="U20" s="214" t="s">
        <v>82</v>
      </c>
    </row>
    <row r="21" spans="1:21" ht="15.75">
      <c r="A21" s="243">
        <v>10</v>
      </c>
      <c r="B21" s="243" t="s">
        <v>24</v>
      </c>
      <c r="C21" s="325" t="s">
        <v>2338</v>
      </c>
      <c r="D21" s="325" t="s">
        <v>2339</v>
      </c>
      <c r="E21" s="325" t="s">
        <v>2252</v>
      </c>
      <c r="F21" s="217"/>
      <c r="G21" s="429">
        <v>39389</v>
      </c>
      <c r="H21" s="217" t="s">
        <v>28</v>
      </c>
      <c r="I21" s="243" t="s">
        <v>931</v>
      </c>
      <c r="J21" s="430" t="s">
        <v>2439</v>
      </c>
      <c r="K21" s="217">
        <v>11</v>
      </c>
      <c r="L21" s="247">
        <v>10</v>
      </c>
      <c r="M21" s="247">
        <f>0+1</f>
        <v>1</v>
      </c>
      <c r="N21" s="247">
        <v>6</v>
      </c>
      <c r="O21" s="247">
        <v>0</v>
      </c>
      <c r="P21" s="247">
        <v>2</v>
      </c>
      <c r="Q21" s="215">
        <f t="shared" si="0"/>
        <v>19</v>
      </c>
      <c r="R21" s="215" t="s">
        <v>1597</v>
      </c>
      <c r="S21" s="232" t="s">
        <v>42</v>
      </c>
      <c r="T21" s="212" t="s">
        <v>32</v>
      </c>
      <c r="U21" s="430" t="s">
        <v>2439</v>
      </c>
    </row>
    <row r="22" spans="1:21" ht="15.75">
      <c r="A22" s="243">
        <v>11</v>
      </c>
      <c r="B22" s="243" t="s">
        <v>24</v>
      </c>
      <c r="C22" s="219" t="s">
        <v>2340</v>
      </c>
      <c r="D22" s="219" t="s">
        <v>757</v>
      </c>
      <c r="E22" s="219" t="s">
        <v>559</v>
      </c>
      <c r="F22" s="217"/>
      <c r="G22" s="223">
        <v>39299</v>
      </c>
      <c r="H22" s="217" t="s">
        <v>28</v>
      </c>
      <c r="I22" s="243" t="s">
        <v>931</v>
      </c>
      <c r="J22" s="214" t="s">
        <v>82</v>
      </c>
      <c r="K22" s="217">
        <v>11</v>
      </c>
      <c r="L22" s="220">
        <v>10</v>
      </c>
      <c r="M22" s="220">
        <v>0</v>
      </c>
      <c r="N22" s="220">
        <f>4+1</f>
        <v>5</v>
      </c>
      <c r="O22" s="220">
        <f>0+1</f>
        <v>1</v>
      </c>
      <c r="P22" s="220">
        <v>3</v>
      </c>
      <c r="Q22" s="215">
        <f t="shared" si="0"/>
        <v>19</v>
      </c>
      <c r="R22" s="215" t="s">
        <v>1597</v>
      </c>
      <c r="S22" s="219" t="s">
        <v>83</v>
      </c>
      <c r="T22" s="212" t="s">
        <v>32</v>
      </c>
      <c r="U22" s="214" t="s">
        <v>82</v>
      </c>
    </row>
    <row r="23" spans="1:21" ht="15.75">
      <c r="A23" s="243">
        <v>12</v>
      </c>
      <c r="B23" s="243" t="s">
        <v>24</v>
      </c>
      <c r="C23" s="214" t="s">
        <v>2341</v>
      </c>
      <c r="D23" s="214" t="s">
        <v>1675</v>
      </c>
      <c r="E23" s="214" t="s">
        <v>105</v>
      </c>
      <c r="F23" s="217"/>
      <c r="G23" s="223">
        <v>39133</v>
      </c>
      <c r="H23" s="217" t="s">
        <v>28</v>
      </c>
      <c r="I23" s="243" t="s">
        <v>931</v>
      </c>
      <c r="J23" s="214" t="s">
        <v>262</v>
      </c>
      <c r="K23" s="217">
        <v>11</v>
      </c>
      <c r="L23" s="220">
        <v>2</v>
      </c>
      <c r="M23" s="220">
        <v>2</v>
      </c>
      <c r="N23" s="220">
        <v>5</v>
      </c>
      <c r="O23" s="220">
        <v>0</v>
      </c>
      <c r="P23" s="220">
        <v>9</v>
      </c>
      <c r="Q23" s="215">
        <f t="shared" si="0"/>
        <v>18</v>
      </c>
      <c r="R23" s="215" t="s">
        <v>1597</v>
      </c>
      <c r="S23" s="214" t="s">
        <v>263</v>
      </c>
      <c r="T23" s="212" t="s">
        <v>32</v>
      </c>
      <c r="U23" s="214" t="s">
        <v>262</v>
      </c>
    </row>
    <row r="24" spans="1:21" ht="15.75">
      <c r="A24" s="243">
        <v>13</v>
      </c>
      <c r="B24" s="243" t="s">
        <v>24</v>
      </c>
      <c r="C24" s="219" t="s">
        <v>1259</v>
      </c>
      <c r="D24" s="219" t="s">
        <v>657</v>
      </c>
      <c r="E24" s="219" t="s">
        <v>201</v>
      </c>
      <c r="F24" s="217"/>
      <c r="G24" s="223">
        <v>39323</v>
      </c>
      <c r="H24" s="217" t="s">
        <v>28</v>
      </c>
      <c r="I24" s="243" t="s">
        <v>931</v>
      </c>
      <c r="J24" s="214" t="s">
        <v>82</v>
      </c>
      <c r="K24" s="217">
        <v>11</v>
      </c>
      <c r="L24" s="264">
        <v>10</v>
      </c>
      <c r="M24" s="264">
        <v>0</v>
      </c>
      <c r="N24" s="264">
        <v>4</v>
      </c>
      <c r="O24" s="264">
        <v>2</v>
      </c>
      <c r="P24" s="264">
        <v>2</v>
      </c>
      <c r="Q24" s="215">
        <f t="shared" si="0"/>
        <v>18</v>
      </c>
      <c r="R24" s="215" t="s">
        <v>1597</v>
      </c>
      <c r="S24" s="219" t="s">
        <v>1615</v>
      </c>
      <c r="T24" s="212" t="s">
        <v>32</v>
      </c>
      <c r="U24" s="214" t="s">
        <v>82</v>
      </c>
    </row>
    <row r="25" spans="1:21" ht="15.75">
      <c r="A25" s="243">
        <v>14</v>
      </c>
      <c r="B25" s="243" t="s">
        <v>24</v>
      </c>
      <c r="C25" s="325" t="s">
        <v>2342</v>
      </c>
      <c r="D25" s="325" t="s">
        <v>430</v>
      </c>
      <c r="E25" s="325" t="s">
        <v>322</v>
      </c>
      <c r="F25" s="217"/>
      <c r="G25" s="429">
        <v>39363</v>
      </c>
      <c r="H25" s="217" t="s">
        <v>28</v>
      </c>
      <c r="I25" s="243" t="s">
        <v>931</v>
      </c>
      <c r="J25" s="430" t="s">
        <v>1611</v>
      </c>
      <c r="K25" s="217">
        <v>11</v>
      </c>
      <c r="L25" s="220">
        <v>10</v>
      </c>
      <c r="M25" s="220">
        <v>5</v>
      </c>
      <c r="N25" s="220">
        <v>3</v>
      </c>
      <c r="O25" s="220">
        <v>0</v>
      </c>
      <c r="P25" s="220">
        <v>0</v>
      </c>
      <c r="Q25" s="215">
        <f t="shared" si="0"/>
        <v>18</v>
      </c>
      <c r="R25" s="215" t="s">
        <v>1597</v>
      </c>
      <c r="S25" s="214" t="s">
        <v>1977</v>
      </c>
      <c r="T25" s="212" t="s">
        <v>32</v>
      </c>
      <c r="U25" s="430" t="s">
        <v>1611</v>
      </c>
    </row>
    <row r="26" spans="1:21" ht="15.75">
      <c r="A26" s="243">
        <v>15</v>
      </c>
      <c r="B26" s="243" t="s">
        <v>24</v>
      </c>
      <c r="C26" s="325" t="s">
        <v>754</v>
      </c>
      <c r="D26" s="325" t="s">
        <v>210</v>
      </c>
      <c r="E26" s="325" t="s">
        <v>45</v>
      </c>
      <c r="F26" s="217"/>
      <c r="G26" s="429">
        <v>39005</v>
      </c>
      <c r="H26" s="217" t="s">
        <v>28</v>
      </c>
      <c r="I26" s="243" t="s">
        <v>931</v>
      </c>
      <c r="J26" s="430" t="s">
        <v>1611</v>
      </c>
      <c r="K26" s="217">
        <v>11</v>
      </c>
      <c r="L26" s="220">
        <v>10</v>
      </c>
      <c r="M26" s="220">
        <v>4</v>
      </c>
      <c r="N26" s="220">
        <v>3</v>
      </c>
      <c r="O26" s="220">
        <v>0</v>
      </c>
      <c r="P26" s="220">
        <v>0</v>
      </c>
      <c r="Q26" s="215">
        <f t="shared" si="0"/>
        <v>17</v>
      </c>
      <c r="R26" s="215" t="s">
        <v>1597</v>
      </c>
      <c r="S26" s="232" t="s">
        <v>1612</v>
      </c>
      <c r="T26" s="212" t="s">
        <v>32</v>
      </c>
      <c r="U26" s="430" t="s">
        <v>1611</v>
      </c>
    </row>
    <row r="27" spans="1:21" ht="15.75">
      <c r="A27" s="243">
        <v>16</v>
      </c>
      <c r="B27" s="243" t="s">
        <v>24</v>
      </c>
      <c r="C27" s="219" t="s">
        <v>2103</v>
      </c>
      <c r="D27" s="219" t="s">
        <v>210</v>
      </c>
      <c r="E27" s="219" t="s">
        <v>305</v>
      </c>
      <c r="F27" s="229"/>
      <c r="G27" s="223">
        <v>39399</v>
      </c>
      <c r="H27" s="217" t="s">
        <v>28</v>
      </c>
      <c r="I27" s="243" t="s">
        <v>931</v>
      </c>
      <c r="J27" s="214" t="s">
        <v>82</v>
      </c>
      <c r="K27" s="217">
        <v>11</v>
      </c>
      <c r="L27" s="247">
        <v>5</v>
      </c>
      <c r="M27" s="247">
        <v>6</v>
      </c>
      <c r="N27" s="247">
        <v>6</v>
      </c>
      <c r="O27" s="247">
        <v>0</v>
      </c>
      <c r="P27" s="247">
        <v>0</v>
      </c>
      <c r="Q27" s="215">
        <f t="shared" si="0"/>
        <v>17</v>
      </c>
      <c r="R27" s="215" t="s">
        <v>1597</v>
      </c>
      <c r="S27" s="219" t="s">
        <v>179</v>
      </c>
      <c r="T27" s="212" t="s">
        <v>32</v>
      </c>
      <c r="U27" s="214" t="s">
        <v>82</v>
      </c>
    </row>
    <row r="28" spans="1:21" ht="15.75">
      <c r="A28" s="243">
        <v>17</v>
      </c>
      <c r="B28" s="243" t="s">
        <v>24</v>
      </c>
      <c r="C28" s="214" t="s">
        <v>2343</v>
      </c>
      <c r="D28" s="214" t="s">
        <v>113</v>
      </c>
      <c r="E28" s="214" t="s">
        <v>105</v>
      </c>
      <c r="F28" s="217"/>
      <c r="G28" s="227">
        <v>39327</v>
      </c>
      <c r="H28" s="217" t="s">
        <v>28</v>
      </c>
      <c r="I28" s="243" t="s">
        <v>931</v>
      </c>
      <c r="J28" s="214" t="s">
        <v>2344</v>
      </c>
      <c r="K28" s="217">
        <v>11</v>
      </c>
      <c r="L28" s="247">
        <v>10</v>
      </c>
      <c r="M28" s="247">
        <v>0</v>
      </c>
      <c r="N28" s="247">
        <v>6</v>
      </c>
      <c r="O28" s="247">
        <v>0</v>
      </c>
      <c r="P28" s="247">
        <v>0</v>
      </c>
      <c r="Q28" s="215">
        <f t="shared" si="0"/>
        <v>16</v>
      </c>
      <c r="R28" s="215" t="s">
        <v>1597</v>
      </c>
      <c r="S28" s="214" t="s">
        <v>2345</v>
      </c>
      <c r="T28" s="212" t="s">
        <v>32</v>
      </c>
      <c r="U28" s="214" t="s">
        <v>2344</v>
      </c>
    </row>
    <row r="29" spans="1:21" ht="15.75">
      <c r="A29" s="243">
        <v>18</v>
      </c>
      <c r="B29" s="243" t="s">
        <v>24</v>
      </c>
      <c r="C29" s="214" t="s">
        <v>2346</v>
      </c>
      <c r="D29" s="214" t="s">
        <v>94</v>
      </c>
      <c r="E29" s="214" t="s">
        <v>240</v>
      </c>
      <c r="F29" s="217"/>
      <c r="G29" s="216">
        <v>39121</v>
      </c>
      <c r="H29" s="217" t="s">
        <v>28</v>
      </c>
      <c r="I29" s="243" t="s">
        <v>931</v>
      </c>
      <c r="J29" s="214" t="s">
        <v>1003</v>
      </c>
      <c r="K29" s="217">
        <v>11</v>
      </c>
      <c r="L29" s="247">
        <v>8</v>
      </c>
      <c r="M29" s="247">
        <v>0</v>
      </c>
      <c r="N29" s="247">
        <v>6</v>
      </c>
      <c r="O29" s="247">
        <v>0</v>
      </c>
      <c r="P29" s="247">
        <v>2</v>
      </c>
      <c r="Q29" s="215">
        <f t="shared" si="0"/>
        <v>16</v>
      </c>
      <c r="R29" s="215" t="s">
        <v>1597</v>
      </c>
      <c r="S29" s="214" t="s">
        <v>1387</v>
      </c>
      <c r="T29" s="212" t="s">
        <v>32</v>
      </c>
      <c r="U29" s="214" t="s">
        <v>1003</v>
      </c>
    </row>
    <row r="30" spans="1:21" ht="15.75">
      <c r="A30" s="243">
        <v>19</v>
      </c>
      <c r="B30" s="243" t="s">
        <v>24</v>
      </c>
      <c r="C30" s="325" t="s">
        <v>2347</v>
      </c>
      <c r="D30" s="325" t="s">
        <v>61</v>
      </c>
      <c r="E30" s="325" t="s">
        <v>67</v>
      </c>
      <c r="F30" s="229"/>
      <c r="G30" s="429">
        <v>39189</v>
      </c>
      <c r="H30" s="217" t="s">
        <v>28</v>
      </c>
      <c r="I30" s="243" t="s">
        <v>931</v>
      </c>
      <c r="J30" s="430" t="s">
        <v>1611</v>
      </c>
      <c r="K30" s="217">
        <v>11</v>
      </c>
      <c r="L30" s="264">
        <v>10</v>
      </c>
      <c r="M30" s="264">
        <v>0</v>
      </c>
      <c r="N30" s="264">
        <v>4</v>
      </c>
      <c r="O30" s="264">
        <v>0</v>
      </c>
      <c r="P30" s="264">
        <v>1</v>
      </c>
      <c r="Q30" s="215">
        <f t="shared" si="0"/>
        <v>15</v>
      </c>
      <c r="R30" s="215" t="s">
        <v>1597</v>
      </c>
      <c r="S30" s="232" t="s">
        <v>2348</v>
      </c>
      <c r="T30" s="212" t="s">
        <v>32</v>
      </c>
      <c r="U30" s="430" t="s">
        <v>1611</v>
      </c>
    </row>
    <row r="31" spans="1:21" ht="15.75">
      <c r="A31" s="243">
        <v>20</v>
      </c>
      <c r="B31" s="243" t="s">
        <v>24</v>
      </c>
      <c r="C31" s="219" t="s">
        <v>2349</v>
      </c>
      <c r="D31" s="219" t="s">
        <v>167</v>
      </c>
      <c r="E31" s="219" t="s">
        <v>56</v>
      </c>
      <c r="F31" s="217"/>
      <c r="G31" s="223">
        <v>39312</v>
      </c>
      <c r="H31" s="217" t="s">
        <v>28</v>
      </c>
      <c r="I31" s="243" t="s">
        <v>931</v>
      </c>
      <c r="J31" s="214" t="s">
        <v>82</v>
      </c>
      <c r="K31" s="217">
        <v>11</v>
      </c>
      <c r="L31" s="220">
        <v>4</v>
      </c>
      <c r="M31" s="220">
        <v>1</v>
      </c>
      <c r="N31" s="220">
        <v>6</v>
      </c>
      <c r="O31" s="220">
        <v>0</v>
      </c>
      <c r="P31" s="220">
        <v>4</v>
      </c>
      <c r="Q31" s="215">
        <f t="shared" si="0"/>
        <v>15</v>
      </c>
      <c r="R31" s="215" t="s">
        <v>1597</v>
      </c>
      <c r="S31" s="219" t="s">
        <v>179</v>
      </c>
      <c r="T31" s="212" t="s">
        <v>32</v>
      </c>
      <c r="U31" s="214" t="s">
        <v>82</v>
      </c>
    </row>
    <row r="32" spans="1:21" ht="15.75">
      <c r="A32" s="243">
        <v>21</v>
      </c>
      <c r="B32" s="243" t="s">
        <v>24</v>
      </c>
      <c r="C32" s="325" t="s">
        <v>2350</v>
      </c>
      <c r="D32" s="325" t="s">
        <v>1026</v>
      </c>
      <c r="E32" s="325" t="s">
        <v>578</v>
      </c>
      <c r="F32" s="217"/>
      <c r="G32" s="429">
        <v>39276</v>
      </c>
      <c r="H32" s="217" t="s">
        <v>28</v>
      </c>
      <c r="I32" s="243" t="s">
        <v>931</v>
      </c>
      <c r="J32" s="430" t="s">
        <v>1611</v>
      </c>
      <c r="K32" s="217">
        <v>11</v>
      </c>
      <c r="L32" s="220">
        <v>10</v>
      </c>
      <c r="M32" s="220">
        <v>1</v>
      </c>
      <c r="N32" s="220">
        <v>3</v>
      </c>
      <c r="O32" s="220">
        <v>0</v>
      </c>
      <c r="P32" s="220">
        <v>1</v>
      </c>
      <c r="Q32" s="215">
        <f t="shared" si="0"/>
        <v>15</v>
      </c>
      <c r="R32" s="215" t="s">
        <v>1597</v>
      </c>
      <c r="S32" s="214" t="s">
        <v>1977</v>
      </c>
      <c r="T32" s="212" t="s">
        <v>32</v>
      </c>
      <c r="U32" s="430" t="s">
        <v>1611</v>
      </c>
    </row>
    <row r="33" spans="1:21" ht="15.75">
      <c r="A33" s="243">
        <v>22</v>
      </c>
      <c r="B33" s="243" t="s">
        <v>24</v>
      </c>
      <c r="C33" s="325" t="s">
        <v>2351</v>
      </c>
      <c r="D33" s="325" t="s">
        <v>657</v>
      </c>
      <c r="E33" s="325" t="s">
        <v>544</v>
      </c>
      <c r="F33" s="217"/>
      <c r="G33" s="429">
        <v>39329</v>
      </c>
      <c r="H33" s="217" t="s">
        <v>28</v>
      </c>
      <c r="I33" s="243" t="s">
        <v>931</v>
      </c>
      <c r="J33" s="430" t="s">
        <v>1611</v>
      </c>
      <c r="K33" s="217">
        <v>11</v>
      </c>
      <c r="L33" s="247">
        <v>8</v>
      </c>
      <c r="M33" s="247">
        <v>3</v>
      </c>
      <c r="N33" s="247">
        <v>4</v>
      </c>
      <c r="O33" s="247">
        <v>0</v>
      </c>
      <c r="P33" s="247">
        <v>0</v>
      </c>
      <c r="Q33" s="215">
        <f t="shared" si="0"/>
        <v>15</v>
      </c>
      <c r="R33" s="215" t="s">
        <v>1597</v>
      </c>
      <c r="S33" s="232" t="s">
        <v>1612</v>
      </c>
      <c r="T33" s="212" t="s">
        <v>32</v>
      </c>
      <c r="U33" s="430" t="s">
        <v>1611</v>
      </c>
    </row>
    <row r="34" spans="1:21" ht="15.75">
      <c r="A34" s="243">
        <v>23</v>
      </c>
      <c r="B34" s="243" t="s">
        <v>24</v>
      </c>
      <c r="C34" s="219" t="s">
        <v>1547</v>
      </c>
      <c r="D34" s="219" t="s">
        <v>1694</v>
      </c>
      <c r="E34" s="219" t="s">
        <v>198</v>
      </c>
      <c r="F34" s="225"/>
      <c r="G34" s="223">
        <v>39251</v>
      </c>
      <c r="H34" s="217" t="s">
        <v>28</v>
      </c>
      <c r="I34" s="243" t="s">
        <v>931</v>
      </c>
      <c r="J34" s="214" t="s">
        <v>82</v>
      </c>
      <c r="K34" s="217">
        <v>11</v>
      </c>
      <c r="L34" s="264">
        <v>10</v>
      </c>
      <c r="M34" s="264">
        <v>0</v>
      </c>
      <c r="N34" s="264">
        <v>4</v>
      </c>
      <c r="O34" s="264">
        <v>0</v>
      </c>
      <c r="P34" s="264">
        <v>1</v>
      </c>
      <c r="Q34" s="215">
        <f t="shared" si="0"/>
        <v>15</v>
      </c>
      <c r="R34" s="215" t="s">
        <v>1597</v>
      </c>
      <c r="S34" s="219" t="s">
        <v>83</v>
      </c>
      <c r="T34" s="212" t="s">
        <v>32</v>
      </c>
      <c r="U34" s="214" t="s">
        <v>82</v>
      </c>
    </row>
    <row r="35" spans="1:21" ht="15.75">
      <c r="A35" s="171">
        <v>24</v>
      </c>
      <c r="B35" s="171" t="s">
        <v>24</v>
      </c>
      <c r="C35" s="342" t="s">
        <v>1679</v>
      </c>
      <c r="D35" s="342" t="s">
        <v>1202</v>
      </c>
      <c r="E35" s="342" t="s">
        <v>2352</v>
      </c>
      <c r="F35" s="63"/>
      <c r="G35" s="431">
        <v>39325</v>
      </c>
      <c r="H35" s="63" t="s">
        <v>28</v>
      </c>
      <c r="I35" s="171" t="s">
        <v>931</v>
      </c>
      <c r="J35" s="432" t="s">
        <v>1611</v>
      </c>
      <c r="K35" s="63">
        <v>11</v>
      </c>
      <c r="L35" s="210">
        <v>3</v>
      </c>
      <c r="M35" s="210">
        <v>0</v>
      </c>
      <c r="N35" s="210">
        <v>5</v>
      </c>
      <c r="O35" s="210">
        <v>1</v>
      </c>
      <c r="P35" s="210">
        <v>5</v>
      </c>
      <c r="Q35" s="102">
        <f t="shared" si="0"/>
        <v>14</v>
      </c>
      <c r="R35" s="102" t="s">
        <v>1958</v>
      </c>
      <c r="S35" s="106" t="s">
        <v>2348</v>
      </c>
      <c r="T35" s="108" t="s">
        <v>32</v>
      </c>
      <c r="U35" s="432" t="s">
        <v>1611</v>
      </c>
    </row>
    <row r="36" spans="1:21" ht="15.75">
      <c r="A36" s="171">
        <v>25</v>
      </c>
      <c r="B36" s="171" t="s">
        <v>24</v>
      </c>
      <c r="C36" s="139" t="s">
        <v>239</v>
      </c>
      <c r="D36" s="139" t="s">
        <v>210</v>
      </c>
      <c r="E36" s="139" t="s">
        <v>895</v>
      </c>
      <c r="F36" s="63"/>
      <c r="G36" s="433">
        <v>39271</v>
      </c>
      <c r="H36" s="63" t="s">
        <v>28</v>
      </c>
      <c r="I36" s="171" t="s">
        <v>931</v>
      </c>
      <c r="J36" s="123" t="s">
        <v>46</v>
      </c>
      <c r="K36" s="63">
        <v>11</v>
      </c>
      <c r="L36" s="210">
        <f>7+1</f>
        <v>8</v>
      </c>
      <c r="M36" s="210">
        <v>0</v>
      </c>
      <c r="N36" s="210">
        <v>4</v>
      </c>
      <c r="O36" s="210">
        <v>0</v>
      </c>
      <c r="P36" s="210">
        <v>2</v>
      </c>
      <c r="Q36" s="102">
        <f t="shared" si="0"/>
        <v>14</v>
      </c>
      <c r="R36" s="102" t="s">
        <v>1958</v>
      </c>
      <c r="S36" s="139" t="s">
        <v>1620</v>
      </c>
      <c r="T36" s="108" t="s">
        <v>32</v>
      </c>
      <c r="U36" s="123" t="s">
        <v>46</v>
      </c>
    </row>
    <row r="37" spans="1:21" ht="15.75">
      <c r="A37" s="171">
        <v>26</v>
      </c>
      <c r="B37" s="171" t="s">
        <v>24</v>
      </c>
      <c r="C37" s="434" t="s">
        <v>2353</v>
      </c>
      <c r="D37" s="434" t="s">
        <v>457</v>
      </c>
      <c r="E37" s="434" t="s">
        <v>311</v>
      </c>
      <c r="F37" s="163"/>
      <c r="G37" s="435">
        <v>39180</v>
      </c>
      <c r="H37" s="63" t="s">
        <v>28</v>
      </c>
      <c r="I37" s="171" t="s">
        <v>931</v>
      </c>
      <c r="J37" s="432" t="s">
        <v>1611</v>
      </c>
      <c r="K37" s="63">
        <v>11</v>
      </c>
      <c r="L37" s="63">
        <v>10</v>
      </c>
      <c r="M37" s="63">
        <v>0</v>
      </c>
      <c r="N37" s="63">
        <v>3</v>
      </c>
      <c r="O37" s="63">
        <v>0</v>
      </c>
      <c r="P37" s="63">
        <v>0</v>
      </c>
      <c r="Q37" s="102">
        <f t="shared" si="0"/>
        <v>13</v>
      </c>
      <c r="R37" s="102" t="s">
        <v>1958</v>
      </c>
      <c r="S37" s="142" t="s">
        <v>1612</v>
      </c>
      <c r="T37" s="108" t="s">
        <v>32</v>
      </c>
      <c r="U37" s="432" t="s">
        <v>1611</v>
      </c>
    </row>
    <row r="38" spans="1:21" ht="15.75">
      <c r="A38" s="171">
        <v>27</v>
      </c>
      <c r="B38" s="171" t="s">
        <v>24</v>
      </c>
      <c r="C38" s="103" t="s">
        <v>2354</v>
      </c>
      <c r="D38" s="103" t="s">
        <v>66</v>
      </c>
      <c r="E38" s="103" t="s">
        <v>1000</v>
      </c>
      <c r="F38" s="109"/>
      <c r="G38" s="419">
        <v>39481</v>
      </c>
      <c r="H38" s="63" t="s">
        <v>28</v>
      </c>
      <c r="I38" s="171" t="s">
        <v>931</v>
      </c>
      <c r="J38" s="142" t="s">
        <v>78</v>
      </c>
      <c r="K38" s="63">
        <v>11</v>
      </c>
      <c r="L38" s="161">
        <v>9</v>
      </c>
      <c r="M38" s="161">
        <v>1</v>
      </c>
      <c r="N38" s="161">
        <v>3</v>
      </c>
      <c r="O38" s="161">
        <v>0</v>
      </c>
      <c r="P38" s="161">
        <v>0</v>
      </c>
      <c r="Q38" s="102">
        <f t="shared" si="0"/>
        <v>13</v>
      </c>
      <c r="R38" s="102" t="s">
        <v>1958</v>
      </c>
      <c r="S38" s="142" t="s">
        <v>36</v>
      </c>
      <c r="T38" s="108" t="s">
        <v>32</v>
      </c>
      <c r="U38" s="142" t="s">
        <v>78</v>
      </c>
    </row>
    <row r="39" spans="1:21" ht="15.75">
      <c r="A39" s="171">
        <v>28</v>
      </c>
      <c r="B39" s="171" t="s">
        <v>24</v>
      </c>
      <c r="C39" s="436" t="s">
        <v>2355</v>
      </c>
      <c r="D39" s="162" t="s">
        <v>104</v>
      </c>
      <c r="E39" s="162" t="s">
        <v>449</v>
      </c>
      <c r="F39" s="63"/>
      <c r="G39" s="58">
        <v>39493</v>
      </c>
      <c r="H39" s="63" t="s">
        <v>28</v>
      </c>
      <c r="I39" s="171" t="s">
        <v>931</v>
      </c>
      <c r="J39" s="142" t="s">
        <v>82</v>
      </c>
      <c r="K39" s="63">
        <v>11</v>
      </c>
      <c r="L39" s="102">
        <v>4</v>
      </c>
      <c r="M39" s="102">
        <v>1</v>
      </c>
      <c r="N39" s="102">
        <v>6</v>
      </c>
      <c r="O39" s="102">
        <v>0</v>
      </c>
      <c r="P39" s="102">
        <v>2</v>
      </c>
      <c r="Q39" s="102">
        <f t="shared" si="0"/>
        <v>13</v>
      </c>
      <c r="R39" s="102" t="s">
        <v>1958</v>
      </c>
      <c r="S39" s="162" t="s">
        <v>179</v>
      </c>
      <c r="T39" s="108" t="s">
        <v>32</v>
      </c>
      <c r="U39" s="142" t="s">
        <v>82</v>
      </c>
    </row>
    <row r="40" spans="1:21" ht="15">
      <c r="A40" s="171">
        <v>29</v>
      </c>
      <c r="B40" s="171" t="s">
        <v>24</v>
      </c>
      <c r="C40" s="146" t="s">
        <v>2356</v>
      </c>
      <c r="D40" s="146" t="s">
        <v>340</v>
      </c>
      <c r="E40" s="146" t="s">
        <v>1097</v>
      </c>
      <c r="F40" s="63" t="s">
        <v>946</v>
      </c>
      <c r="G40" s="109">
        <v>39173</v>
      </c>
      <c r="H40" s="63" t="s">
        <v>28</v>
      </c>
      <c r="I40" s="171" t="s">
        <v>931</v>
      </c>
      <c r="J40" s="146" t="s">
        <v>1611</v>
      </c>
      <c r="K40" s="63">
        <v>11</v>
      </c>
      <c r="L40" s="210">
        <f>0+3</f>
        <v>3</v>
      </c>
      <c r="M40" s="210">
        <f>0+3</f>
        <v>3</v>
      </c>
      <c r="N40" s="210">
        <v>5</v>
      </c>
      <c r="O40" s="210">
        <v>0</v>
      </c>
      <c r="P40" s="210">
        <v>2</v>
      </c>
      <c r="Q40" s="210">
        <f t="shared" si="0"/>
        <v>13</v>
      </c>
      <c r="R40" s="102" t="s">
        <v>1958</v>
      </c>
      <c r="S40" s="146" t="s">
        <v>1612</v>
      </c>
      <c r="T40" s="108" t="s">
        <v>32</v>
      </c>
      <c r="U40" s="146" t="s">
        <v>1611</v>
      </c>
    </row>
    <row r="41" spans="1:21" ht="15.75">
      <c r="A41" s="171">
        <v>30</v>
      </c>
      <c r="B41" s="171" t="s">
        <v>24</v>
      </c>
      <c r="C41" s="162" t="s">
        <v>1309</v>
      </c>
      <c r="D41" s="162" t="s">
        <v>210</v>
      </c>
      <c r="E41" s="162" t="s">
        <v>2260</v>
      </c>
      <c r="F41" s="63"/>
      <c r="G41" s="58">
        <v>39343</v>
      </c>
      <c r="H41" s="63" t="s">
        <v>28</v>
      </c>
      <c r="I41" s="171" t="s">
        <v>931</v>
      </c>
      <c r="J41" s="142" t="s">
        <v>82</v>
      </c>
      <c r="K41" s="63">
        <v>11</v>
      </c>
      <c r="L41" s="63">
        <v>2</v>
      </c>
      <c r="M41" s="63">
        <v>2</v>
      </c>
      <c r="N41" s="63">
        <v>5.5</v>
      </c>
      <c r="O41" s="63">
        <v>1</v>
      </c>
      <c r="P41" s="63">
        <v>2</v>
      </c>
      <c r="Q41" s="102">
        <f t="shared" si="0"/>
        <v>12.5</v>
      </c>
      <c r="R41" s="102" t="s">
        <v>1958</v>
      </c>
      <c r="S41" s="162" t="s">
        <v>179</v>
      </c>
      <c r="T41" s="108" t="s">
        <v>32</v>
      </c>
      <c r="U41" s="142" t="s">
        <v>82</v>
      </c>
    </row>
    <row r="42" spans="1:21" ht="15.75">
      <c r="A42" s="171">
        <v>31</v>
      </c>
      <c r="B42" s="171" t="s">
        <v>24</v>
      </c>
      <c r="C42" s="342" t="s">
        <v>289</v>
      </c>
      <c r="D42" s="342" t="s">
        <v>321</v>
      </c>
      <c r="E42" s="342" t="s">
        <v>578</v>
      </c>
      <c r="F42" s="63"/>
      <c r="G42" s="435">
        <v>39532</v>
      </c>
      <c r="H42" s="63" t="s">
        <v>28</v>
      </c>
      <c r="I42" s="171" t="s">
        <v>931</v>
      </c>
      <c r="J42" s="432" t="s">
        <v>1611</v>
      </c>
      <c r="K42" s="63">
        <v>11</v>
      </c>
      <c r="L42" s="63">
        <v>2</v>
      </c>
      <c r="M42" s="63">
        <v>2</v>
      </c>
      <c r="N42" s="63">
        <v>4</v>
      </c>
      <c r="O42" s="63">
        <v>2</v>
      </c>
      <c r="P42" s="63">
        <v>2</v>
      </c>
      <c r="Q42" s="102">
        <f t="shared" si="0"/>
        <v>12</v>
      </c>
      <c r="R42" s="102" t="s">
        <v>1958</v>
      </c>
      <c r="S42" s="106" t="s">
        <v>1612</v>
      </c>
      <c r="T42" s="108" t="s">
        <v>32</v>
      </c>
      <c r="U42" s="432" t="s">
        <v>1611</v>
      </c>
    </row>
    <row r="43" spans="1:21" ht="15.75">
      <c r="A43" s="171">
        <v>32</v>
      </c>
      <c r="B43" s="171" t="s">
        <v>24</v>
      </c>
      <c r="C43" s="142" t="s">
        <v>429</v>
      </c>
      <c r="D43" s="142" t="s">
        <v>2357</v>
      </c>
      <c r="E43" s="142" t="s">
        <v>2358</v>
      </c>
      <c r="F43" s="63"/>
      <c r="G43" s="62">
        <v>39184</v>
      </c>
      <c r="H43" s="63" t="s">
        <v>28</v>
      </c>
      <c r="I43" s="171" t="s">
        <v>931</v>
      </c>
      <c r="J43" s="162" t="s">
        <v>73</v>
      </c>
      <c r="K43" s="63">
        <v>11</v>
      </c>
      <c r="L43" s="108">
        <v>4</v>
      </c>
      <c r="M43" s="108">
        <v>2</v>
      </c>
      <c r="N43" s="108">
        <v>5</v>
      </c>
      <c r="O43" s="108">
        <v>0</v>
      </c>
      <c r="P43" s="108">
        <v>1</v>
      </c>
      <c r="Q43" s="102">
        <f t="shared" si="0"/>
        <v>12</v>
      </c>
      <c r="R43" s="102" t="s">
        <v>1958</v>
      </c>
      <c r="S43" s="162" t="s">
        <v>74</v>
      </c>
      <c r="T43" s="108" t="s">
        <v>32</v>
      </c>
      <c r="U43" s="162" t="s">
        <v>73</v>
      </c>
    </row>
    <row r="44" spans="1:21" ht="15.75">
      <c r="A44" s="171">
        <v>33</v>
      </c>
      <c r="B44" s="171" t="s">
        <v>24</v>
      </c>
      <c r="C44" s="342" t="s">
        <v>1933</v>
      </c>
      <c r="D44" s="342" t="s">
        <v>1190</v>
      </c>
      <c r="E44" s="342" t="s">
        <v>317</v>
      </c>
      <c r="F44" s="63"/>
      <c r="G44" s="435">
        <v>39363</v>
      </c>
      <c r="H44" s="63" t="s">
        <v>28</v>
      </c>
      <c r="I44" s="171" t="s">
        <v>931</v>
      </c>
      <c r="J44" s="432" t="s">
        <v>1611</v>
      </c>
      <c r="K44" s="63">
        <v>11</v>
      </c>
      <c r="L44" s="63">
        <v>4</v>
      </c>
      <c r="M44" s="63">
        <v>3</v>
      </c>
      <c r="N44" s="63">
        <v>5</v>
      </c>
      <c r="O44" s="63">
        <v>0</v>
      </c>
      <c r="P44" s="63">
        <v>0</v>
      </c>
      <c r="Q44" s="102">
        <f t="shared" si="0"/>
        <v>12</v>
      </c>
      <c r="R44" s="102" t="s">
        <v>1958</v>
      </c>
      <c r="S44" s="106" t="s">
        <v>1612</v>
      </c>
      <c r="T44" s="108" t="s">
        <v>32</v>
      </c>
      <c r="U44" s="432" t="s">
        <v>1611</v>
      </c>
    </row>
    <row r="45" spans="1:21" ht="15.75">
      <c r="A45" s="171">
        <v>34</v>
      </c>
      <c r="B45" s="171" t="s">
        <v>24</v>
      </c>
      <c r="C45" s="342" t="s">
        <v>2359</v>
      </c>
      <c r="D45" s="342" t="s">
        <v>301</v>
      </c>
      <c r="E45" s="342" t="s">
        <v>895</v>
      </c>
      <c r="F45" s="63"/>
      <c r="G45" s="431">
        <v>39286</v>
      </c>
      <c r="H45" s="63" t="s">
        <v>28</v>
      </c>
      <c r="I45" s="171" t="s">
        <v>931</v>
      </c>
      <c r="J45" s="432" t="s">
        <v>1611</v>
      </c>
      <c r="K45" s="63">
        <v>11</v>
      </c>
      <c r="L45" s="102">
        <v>10</v>
      </c>
      <c r="M45" s="102">
        <v>0</v>
      </c>
      <c r="N45" s="102">
        <v>1</v>
      </c>
      <c r="O45" s="102">
        <v>0</v>
      </c>
      <c r="P45" s="102">
        <v>1</v>
      </c>
      <c r="Q45" s="102">
        <f t="shared" si="0"/>
        <v>12</v>
      </c>
      <c r="R45" s="102" t="s">
        <v>1958</v>
      </c>
      <c r="S45" s="106" t="s">
        <v>1612</v>
      </c>
      <c r="T45" s="108" t="s">
        <v>32</v>
      </c>
      <c r="U45" s="432" t="s">
        <v>1611</v>
      </c>
    </row>
    <row r="46" spans="1:21" ht="15.75">
      <c r="A46" s="171">
        <v>35</v>
      </c>
      <c r="B46" s="171" t="s">
        <v>24</v>
      </c>
      <c r="C46" s="342" t="s">
        <v>2360</v>
      </c>
      <c r="D46" s="342" t="s">
        <v>1398</v>
      </c>
      <c r="E46" s="342" t="s">
        <v>2361</v>
      </c>
      <c r="F46" s="109"/>
      <c r="G46" s="435">
        <v>39269</v>
      </c>
      <c r="H46" s="63" t="s">
        <v>28</v>
      </c>
      <c r="I46" s="171" t="s">
        <v>931</v>
      </c>
      <c r="J46" s="432" t="s">
        <v>1611</v>
      </c>
      <c r="K46" s="63">
        <v>11</v>
      </c>
      <c r="L46" s="108">
        <v>5</v>
      </c>
      <c r="M46" s="108">
        <v>0</v>
      </c>
      <c r="N46" s="108">
        <v>4</v>
      </c>
      <c r="O46" s="108">
        <v>0</v>
      </c>
      <c r="P46" s="108">
        <v>3</v>
      </c>
      <c r="Q46" s="102">
        <f t="shared" si="0"/>
        <v>12</v>
      </c>
      <c r="R46" s="102" t="s">
        <v>1958</v>
      </c>
      <c r="S46" s="106" t="s">
        <v>1612</v>
      </c>
      <c r="T46" s="108" t="s">
        <v>32</v>
      </c>
      <c r="U46" s="432" t="s">
        <v>1611</v>
      </c>
    </row>
    <row r="47" spans="1:21" ht="15.75">
      <c r="A47" s="171">
        <v>36</v>
      </c>
      <c r="B47" s="171" t="s">
        <v>24</v>
      </c>
      <c r="C47" s="342" t="s">
        <v>2362</v>
      </c>
      <c r="D47" s="342" t="s">
        <v>139</v>
      </c>
      <c r="E47" s="342" t="s">
        <v>381</v>
      </c>
      <c r="F47" s="63"/>
      <c r="G47" s="435">
        <v>39471</v>
      </c>
      <c r="H47" s="63" t="s">
        <v>28</v>
      </c>
      <c r="I47" s="171" t="s">
        <v>931</v>
      </c>
      <c r="J47" s="432" t="s">
        <v>1611</v>
      </c>
      <c r="K47" s="63">
        <v>11</v>
      </c>
      <c r="L47" s="102">
        <v>7</v>
      </c>
      <c r="M47" s="102">
        <v>0</v>
      </c>
      <c r="N47" s="102">
        <v>4</v>
      </c>
      <c r="O47" s="102">
        <v>0</v>
      </c>
      <c r="P47" s="102">
        <v>0</v>
      </c>
      <c r="Q47" s="102">
        <f t="shared" si="0"/>
        <v>11</v>
      </c>
      <c r="R47" s="102" t="s">
        <v>1958</v>
      </c>
      <c r="S47" s="106" t="s">
        <v>1977</v>
      </c>
      <c r="T47" s="108" t="s">
        <v>32</v>
      </c>
      <c r="U47" s="432" t="s">
        <v>1611</v>
      </c>
    </row>
    <row r="48" spans="1:21" ht="15">
      <c r="A48" s="171">
        <v>37</v>
      </c>
      <c r="B48" s="171" t="s">
        <v>24</v>
      </c>
      <c r="C48" s="146" t="s">
        <v>2062</v>
      </c>
      <c r="D48" s="146" t="s">
        <v>524</v>
      </c>
      <c r="E48" s="146" t="s">
        <v>710</v>
      </c>
      <c r="F48" s="63" t="s">
        <v>946</v>
      </c>
      <c r="G48" s="109">
        <v>39251</v>
      </c>
      <c r="H48" s="63" t="s">
        <v>28</v>
      </c>
      <c r="I48" s="171" t="s">
        <v>931</v>
      </c>
      <c r="J48" s="340" t="s">
        <v>1276</v>
      </c>
      <c r="K48" s="63">
        <v>11</v>
      </c>
      <c r="L48" s="102">
        <v>4</v>
      </c>
      <c r="M48" s="102">
        <v>3</v>
      </c>
      <c r="N48" s="102">
        <v>4</v>
      </c>
      <c r="O48" s="102">
        <v>0</v>
      </c>
      <c r="P48" s="102">
        <v>0</v>
      </c>
      <c r="Q48" s="102">
        <f t="shared" si="0"/>
        <v>11</v>
      </c>
      <c r="R48" s="102" t="s">
        <v>1958</v>
      </c>
      <c r="S48" s="167" t="s">
        <v>1620</v>
      </c>
      <c r="T48" s="108" t="s">
        <v>32</v>
      </c>
      <c r="U48" s="340" t="s">
        <v>1276</v>
      </c>
    </row>
    <row r="49" spans="1:21" ht="15.75">
      <c r="A49" s="171">
        <v>38</v>
      </c>
      <c r="B49" s="171" t="s">
        <v>24</v>
      </c>
      <c r="C49" s="342" t="s">
        <v>1708</v>
      </c>
      <c r="D49" s="342" t="s">
        <v>321</v>
      </c>
      <c r="E49" s="342" t="s">
        <v>305</v>
      </c>
      <c r="F49" s="63"/>
      <c r="G49" s="435">
        <v>39083</v>
      </c>
      <c r="H49" s="63" t="s">
        <v>28</v>
      </c>
      <c r="I49" s="171" t="s">
        <v>931</v>
      </c>
      <c r="J49" s="432" t="s">
        <v>1611</v>
      </c>
      <c r="K49" s="63">
        <v>11</v>
      </c>
      <c r="L49" s="63">
        <v>2</v>
      </c>
      <c r="M49" s="63">
        <v>5</v>
      </c>
      <c r="N49" s="63">
        <v>3</v>
      </c>
      <c r="O49" s="63">
        <v>0</v>
      </c>
      <c r="P49" s="63">
        <v>0</v>
      </c>
      <c r="Q49" s="102">
        <f t="shared" si="0"/>
        <v>10</v>
      </c>
      <c r="R49" s="102" t="s">
        <v>1958</v>
      </c>
      <c r="S49" s="106" t="s">
        <v>1977</v>
      </c>
      <c r="T49" s="108" t="s">
        <v>32</v>
      </c>
      <c r="U49" s="432" t="s">
        <v>1611</v>
      </c>
    </row>
    <row r="50" spans="1:21" ht="15">
      <c r="A50" s="171">
        <v>39</v>
      </c>
      <c r="B50" s="171" t="s">
        <v>24</v>
      </c>
      <c r="C50" s="146" t="s">
        <v>608</v>
      </c>
      <c r="D50" s="146" t="s">
        <v>121</v>
      </c>
      <c r="E50" s="146" t="s">
        <v>204</v>
      </c>
      <c r="F50" s="63" t="s">
        <v>946</v>
      </c>
      <c r="G50" s="109">
        <v>39354</v>
      </c>
      <c r="H50" s="63" t="s">
        <v>28</v>
      </c>
      <c r="I50" s="171" t="s">
        <v>931</v>
      </c>
      <c r="J50" s="340" t="s">
        <v>1276</v>
      </c>
      <c r="K50" s="63">
        <v>11</v>
      </c>
      <c r="L50" s="102">
        <v>0</v>
      </c>
      <c r="M50" s="102">
        <v>5</v>
      </c>
      <c r="N50" s="102">
        <v>3</v>
      </c>
      <c r="O50" s="102">
        <v>0</v>
      </c>
      <c r="P50" s="102">
        <v>2</v>
      </c>
      <c r="Q50" s="102">
        <f t="shared" si="0"/>
        <v>10</v>
      </c>
      <c r="R50" s="102" t="s">
        <v>1958</v>
      </c>
      <c r="S50" s="167" t="s">
        <v>1620</v>
      </c>
      <c r="T50" s="108" t="s">
        <v>32</v>
      </c>
      <c r="U50" s="340" t="s">
        <v>1276</v>
      </c>
    </row>
    <row r="51" spans="1:21" ht="15.75">
      <c r="A51" s="171">
        <v>40</v>
      </c>
      <c r="B51" s="171" t="s">
        <v>24</v>
      </c>
      <c r="C51" s="342" t="s">
        <v>2363</v>
      </c>
      <c r="D51" s="342" t="s">
        <v>104</v>
      </c>
      <c r="E51" s="342" t="s">
        <v>2364</v>
      </c>
      <c r="F51" s="63"/>
      <c r="G51" s="435">
        <v>39120</v>
      </c>
      <c r="H51" s="63" t="s">
        <v>28</v>
      </c>
      <c r="I51" s="171" t="s">
        <v>931</v>
      </c>
      <c r="J51" s="432" t="s">
        <v>1611</v>
      </c>
      <c r="K51" s="63">
        <v>11</v>
      </c>
      <c r="L51" s="63">
        <v>10</v>
      </c>
      <c r="M51" s="63">
        <v>0</v>
      </c>
      <c r="N51" s="63">
        <v>0</v>
      </c>
      <c r="O51" s="63">
        <v>0</v>
      </c>
      <c r="P51" s="63">
        <v>0</v>
      </c>
      <c r="Q51" s="102">
        <f t="shared" si="0"/>
        <v>10</v>
      </c>
      <c r="R51" s="102" t="s">
        <v>1958</v>
      </c>
      <c r="S51" s="106" t="s">
        <v>1612</v>
      </c>
      <c r="T51" s="108" t="s">
        <v>32</v>
      </c>
      <c r="U51" s="432" t="s">
        <v>1611</v>
      </c>
    </row>
    <row r="52" spans="1:21" ht="15.75">
      <c r="A52" s="171">
        <v>41</v>
      </c>
      <c r="B52" s="171" t="s">
        <v>24</v>
      </c>
      <c r="C52" s="342" t="s">
        <v>2365</v>
      </c>
      <c r="D52" s="342" t="s">
        <v>273</v>
      </c>
      <c r="E52" s="342" t="s">
        <v>2366</v>
      </c>
      <c r="F52" s="63"/>
      <c r="G52" s="435">
        <v>39232</v>
      </c>
      <c r="H52" s="63" t="s">
        <v>28</v>
      </c>
      <c r="I52" s="171" t="s">
        <v>931</v>
      </c>
      <c r="J52" s="432" t="s">
        <v>1611</v>
      </c>
      <c r="K52" s="63">
        <v>11</v>
      </c>
      <c r="L52" s="102">
        <v>4</v>
      </c>
      <c r="M52" s="102">
        <v>0</v>
      </c>
      <c r="N52" s="102">
        <v>4</v>
      </c>
      <c r="O52" s="102">
        <v>0</v>
      </c>
      <c r="P52" s="102">
        <v>1</v>
      </c>
      <c r="Q52" s="102">
        <f t="shared" si="0"/>
        <v>9</v>
      </c>
      <c r="R52" s="102" t="s">
        <v>1958</v>
      </c>
      <c r="S52" s="106" t="s">
        <v>1977</v>
      </c>
      <c r="T52" s="108" t="s">
        <v>32</v>
      </c>
      <c r="U52" s="432" t="s">
        <v>1611</v>
      </c>
    </row>
    <row r="53" spans="1:21" ht="15.75">
      <c r="A53" s="171">
        <v>42</v>
      </c>
      <c r="B53" s="171" t="s">
        <v>24</v>
      </c>
      <c r="C53" s="139" t="s">
        <v>2367</v>
      </c>
      <c r="D53" s="139" t="s">
        <v>514</v>
      </c>
      <c r="E53" s="139" t="s">
        <v>265</v>
      </c>
      <c r="F53" s="63"/>
      <c r="G53" s="89">
        <v>39493</v>
      </c>
      <c r="H53" s="63" t="s">
        <v>28</v>
      </c>
      <c r="I53" s="171" t="s">
        <v>931</v>
      </c>
      <c r="J53" s="142" t="s">
        <v>46</v>
      </c>
      <c r="K53" s="63">
        <v>11</v>
      </c>
      <c r="L53" s="63">
        <v>0</v>
      </c>
      <c r="M53" s="63">
        <v>0</v>
      </c>
      <c r="N53" s="63">
        <v>0</v>
      </c>
      <c r="O53" s="63">
        <v>0</v>
      </c>
      <c r="P53" s="63">
        <v>9</v>
      </c>
      <c r="Q53" s="102">
        <f t="shared" si="0"/>
        <v>9</v>
      </c>
      <c r="R53" s="102" t="s">
        <v>1958</v>
      </c>
      <c r="S53" s="139" t="s">
        <v>1620</v>
      </c>
      <c r="T53" s="108" t="s">
        <v>32</v>
      </c>
      <c r="U53" s="142" t="s">
        <v>46</v>
      </c>
    </row>
    <row r="54" spans="1:21" ht="15.75">
      <c r="A54" s="171">
        <v>43</v>
      </c>
      <c r="B54" s="171" t="s">
        <v>24</v>
      </c>
      <c r="C54" s="142" t="s">
        <v>1570</v>
      </c>
      <c r="D54" s="142" t="s">
        <v>176</v>
      </c>
      <c r="E54" s="142" t="s">
        <v>746</v>
      </c>
      <c r="F54" s="63"/>
      <c r="G54" s="58">
        <v>39317</v>
      </c>
      <c r="H54" s="63" t="s">
        <v>28</v>
      </c>
      <c r="I54" s="171" t="s">
        <v>931</v>
      </c>
      <c r="J54" s="142" t="s">
        <v>30</v>
      </c>
      <c r="K54" s="63">
        <v>11</v>
      </c>
      <c r="L54" s="63">
        <v>4</v>
      </c>
      <c r="M54" s="63">
        <v>1</v>
      </c>
      <c r="N54" s="63">
        <v>3</v>
      </c>
      <c r="O54" s="63">
        <v>1</v>
      </c>
      <c r="P54" s="63">
        <v>0</v>
      </c>
      <c r="Q54" s="102">
        <f t="shared" si="0"/>
        <v>9</v>
      </c>
      <c r="R54" s="102" t="s">
        <v>1958</v>
      </c>
      <c r="S54" s="142" t="s">
        <v>1997</v>
      </c>
      <c r="T54" s="108" t="s">
        <v>32</v>
      </c>
      <c r="U54" s="142" t="s">
        <v>30</v>
      </c>
    </row>
    <row r="55" spans="1:21" ht="15.75">
      <c r="A55" s="171">
        <v>44</v>
      </c>
      <c r="B55" s="171" t="s">
        <v>24</v>
      </c>
      <c r="C55" s="342" t="s">
        <v>2368</v>
      </c>
      <c r="D55" s="342" t="s">
        <v>44</v>
      </c>
      <c r="E55" s="342" t="s">
        <v>317</v>
      </c>
      <c r="F55" s="63"/>
      <c r="G55" s="435">
        <v>39226</v>
      </c>
      <c r="H55" s="63" t="s">
        <v>28</v>
      </c>
      <c r="I55" s="171" t="s">
        <v>931</v>
      </c>
      <c r="J55" s="432" t="s">
        <v>1611</v>
      </c>
      <c r="K55" s="63">
        <v>11</v>
      </c>
      <c r="L55" s="63">
        <v>5</v>
      </c>
      <c r="M55" s="63">
        <v>0</v>
      </c>
      <c r="N55" s="63">
        <v>3.5</v>
      </c>
      <c r="O55" s="63">
        <v>0</v>
      </c>
      <c r="P55" s="63">
        <v>0</v>
      </c>
      <c r="Q55" s="102">
        <f t="shared" si="0"/>
        <v>8.5</v>
      </c>
      <c r="R55" s="102" t="s">
        <v>1958</v>
      </c>
      <c r="S55" s="106" t="s">
        <v>1977</v>
      </c>
      <c r="T55" s="108" t="s">
        <v>32</v>
      </c>
      <c r="U55" s="432" t="s">
        <v>1611</v>
      </c>
    </row>
    <row r="56" spans="1:21" ht="15.75">
      <c r="A56" s="171">
        <v>45</v>
      </c>
      <c r="B56" s="171" t="s">
        <v>24</v>
      </c>
      <c r="C56" s="139" t="s">
        <v>2369</v>
      </c>
      <c r="D56" s="139" t="s">
        <v>446</v>
      </c>
      <c r="E56" s="139" t="s">
        <v>381</v>
      </c>
      <c r="F56" s="63"/>
      <c r="G56" s="89">
        <v>39206</v>
      </c>
      <c r="H56" s="63" t="s">
        <v>28</v>
      </c>
      <c r="I56" s="171" t="s">
        <v>931</v>
      </c>
      <c r="J56" s="142" t="s">
        <v>46</v>
      </c>
      <c r="K56" s="63">
        <v>11</v>
      </c>
      <c r="L56" s="108">
        <v>0</v>
      </c>
      <c r="M56" s="108">
        <v>2</v>
      </c>
      <c r="N56" s="108">
        <v>5</v>
      </c>
      <c r="O56" s="108">
        <v>0</v>
      </c>
      <c r="P56" s="108">
        <v>1.5</v>
      </c>
      <c r="Q56" s="102">
        <f t="shared" si="0"/>
        <v>8.5</v>
      </c>
      <c r="R56" s="102" t="s">
        <v>1958</v>
      </c>
      <c r="S56" s="139" t="s">
        <v>1620</v>
      </c>
      <c r="T56" s="108" t="s">
        <v>32</v>
      </c>
      <c r="U56" s="142" t="s">
        <v>46</v>
      </c>
    </row>
    <row r="57" spans="1:21" ht="15.75">
      <c r="A57" s="171">
        <v>46</v>
      </c>
      <c r="B57" s="171" t="s">
        <v>24</v>
      </c>
      <c r="C57" s="106" t="s">
        <v>2370</v>
      </c>
      <c r="D57" s="106" t="s">
        <v>2371</v>
      </c>
      <c r="E57" s="106" t="s">
        <v>45</v>
      </c>
      <c r="F57" s="63"/>
      <c r="G57" s="107">
        <v>39202</v>
      </c>
      <c r="H57" s="63" t="s">
        <v>28</v>
      </c>
      <c r="I57" s="171" t="s">
        <v>931</v>
      </c>
      <c r="J57" s="142" t="s">
        <v>516</v>
      </c>
      <c r="K57" s="63">
        <v>11</v>
      </c>
      <c r="L57" s="102">
        <v>4</v>
      </c>
      <c r="M57" s="102">
        <v>0</v>
      </c>
      <c r="N57" s="102">
        <v>4</v>
      </c>
      <c r="O57" s="102">
        <v>0</v>
      </c>
      <c r="P57" s="102">
        <v>0</v>
      </c>
      <c r="Q57" s="102">
        <f t="shared" si="0"/>
        <v>8</v>
      </c>
      <c r="R57" s="102" t="s">
        <v>1958</v>
      </c>
      <c r="S57" s="142" t="s">
        <v>974</v>
      </c>
      <c r="T57" s="108" t="s">
        <v>32</v>
      </c>
      <c r="U57" s="142" t="s">
        <v>516</v>
      </c>
    </row>
    <row r="58" spans="1:21" ht="15.75">
      <c r="A58" s="171">
        <v>47</v>
      </c>
      <c r="B58" s="171" t="s">
        <v>24</v>
      </c>
      <c r="C58" s="342" t="s">
        <v>1463</v>
      </c>
      <c r="D58" s="342" t="s">
        <v>139</v>
      </c>
      <c r="E58" s="342" t="s">
        <v>90</v>
      </c>
      <c r="F58" s="63"/>
      <c r="G58" s="435">
        <v>39428</v>
      </c>
      <c r="H58" s="63" t="s">
        <v>28</v>
      </c>
      <c r="I58" s="171" t="s">
        <v>931</v>
      </c>
      <c r="J58" s="432" t="s">
        <v>1611</v>
      </c>
      <c r="K58" s="63">
        <v>11</v>
      </c>
      <c r="L58" s="210">
        <v>4</v>
      </c>
      <c r="M58" s="210">
        <v>0</v>
      </c>
      <c r="N58" s="210">
        <v>4</v>
      </c>
      <c r="O58" s="210">
        <v>0</v>
      </c>
      <c r="P58" s="210">
        <v>0</v>
      </c>
      <c r="Q58" s="210">
        <f t="shared" si="0"/>
        <v>8</v>
      </c>
      <c r="R58" s="102" t="s">
        <v>1958</v>
      </c>
      <c r="S58" s="106" t="s">
        <v>1977</v>
      </c>
      <c r="T58" s="108" t="s">
        <v>32</v>
      </c>
      <c r="U58" s="432" t="s">
        <v>1611</v>
      </c>
    </row>
    <row r="59" spans="1:21" ht="15.75">
      <c r="A59" s="171">
        <v>48</v>
      </c>
      <c r="B59" s="171" t="s">
        <v>24</v>
      </c>
      <c r="C59" s="342" t="s">
        <v>1514</v>
      </c>
      <c r="D59" s="342" t="s">
        <v>340</v>
      </c>
      <c r="E59" s="342" t="s">
        <v>317</v>
      </c>
      <c r="F59" s="161"/>
      <c r="G59" s="435">
        <v>39504</v>
      </c>
      <c r="H59" s="63" t="s">
        <v>28</v>
      </c>
      <c r="I59" s="171" t="s">
        <v>931</v>
      </c>
      <c r="J59" s="432" t="s">
        <v>1611</v>
      </c>
      <c r="K59" s="63">
        <v>11</v>
      </c>
      <c r="L59" s="437">
        <v>6</v>
      </c>
      <c r="M59" s="437">
        <v>0</v>
      </c>
      <c r="N59" s="437">
        <v>0</v>
      </c>
      <c r="O59" s="437">
        <v>0</v>
      </c>
      <c r="P59" s="437">
        <v>2</v>
      </c>
      <c r="Q59" s="210">
        <f t="shared" si="0"/>
        <v>8</v>
      </c>
      <c r="R59" s="102" t="s">
        <v>1958</v>
      </c>
      <c r="S59" s="106" t="s">
        <v>1977</v>
      </c>
      <c r="T59" s="108" t="s">
        <v>32</v>
      </c>
      <c r="U59" s="432" t="s">
        <v>1611</v>
      </c>
    </row>
    <row r="60" spans="1:21" ht="15.75">
      <c r="A60" s="171">
        <v>49</v>
      </c>
      <c r="B60" s="171" t="s">
        <v>24</v>
      </c>
      <c r="C60" s="142" t="s">
        <v>2372</v>
      </c>
      <c r="D60" s="142" t="s">
        <v>919</v>
      </c>
      <c r="E60" s="142" t="s">
        <v>2373</v>
      </c>
      <c r="F60" s="161"/>
      <c r="G60" s="58">
        <v>39256</v>
      </c>
      <c r="H60" s="63" t="s">
        <v>28</v>
      </c>
      <c r="I60" s="171" t="s">
        <v>931</v>
      </c>
      <c r="J60" s="142" t="s">
        <v>502</v>
      </c>
      <c r="K60" s="63">
        <v>11</v>
      </c>
      <c r="L60" s="211">
        <v>3</v>
      </c>
      <c r="M60" s="211">
        <v>0</v>
      </c>
      <c r="N60" s="211">
        <v>4</v>
      </c>
      <c r="O60" s="211">
        <v>0</v>
      </c>
      <c r="P60" s="211">
        <v>1</v>
      </c>
      <c r="Q60" s="210">
        <f t="shared" si="0"/>
        <v>8</v>
      </c>
      <c r="R60" s="102" t="s">
        <v>1958</v>
      </c>
      <c r="S60" s="142" t="s">
        <v>503</v>
      </c>
      <c r="T60" s="108" t="s">
        <v>32</v>
      </c>
      <c r="U60" s="142" t="s">
        <v>502</v>
      </c>
    </row>
    <row r="61" spans="1:21" ht="15.75">
      <c r="A61" s="171">
        <v>50</v>
      </c>
      <c r="B61" s="171" t="s">
        <v>24</v>
      </c>
      <c r="C61" s="142" t="s">
        <v>2374</v>
      </c>
      <c r="D61" s="142" t="s">
        <v>2375</v>
      </c>
      <c r="E61" s="142" t="s">
        <v>2376</v>
      </c>
      <c r="F61" s="63"/>
      <c r="G61" s="125">
        <v>39360</v>
      </c>
      <c r="H61" s="63" t="s">
        <v>28</v>
      </c>
      <c r="I61" s="171" t="s">
        <v>931</v>
      </c>
      <c r="J61" s="142" t="s">
        <v>154</v>
      </c>
      <c r="K61" s="63">
        <v>11</v>
      </c>
      <c r="L61" s="354">
        <v>2</v>
      </c>
      <c r="M61" s="354">
        <v>0</v>
      </c>
      <c r="N61" s="354">
        <v>4</v>
      </c>
      <c r="O61" s="354">
        <v>0</v>
      </c>
      <c r="P61" s="354">
        <v>1.5</v>
      </c>
      <c r="Q61" s="210">
        <f t="shared" si="0"/>
        <v>7.5</v>
      </c>
      <c r="R61" s="102" t="s">
        <v>1958</v>
      </c>
      <c r="S61" s="142" t="s">
        <v>155</v>
      </c>
      <c r="T61" s="108" t="s">
        <v>32</v>
      </c>
      <c r="U61" s="142" t="s">
        <v>154</v>
      </c>
    </row>
    <row r="62" spans="1:21" ht="15.75">
      <c r="A62" s="171">
        <v>51</v>
      </c>
      <c r="B62" s="171" t="s">
        <v>24</v>
      </c>
      <c r="C62" s="342" t="s">
        <v>2377</v>
      </c>
      <c r="D62" s="342" t="s">
        <v>514</v>
      </c>
      <c r="E62" s="342" t="s">
        <v>265</v>
      </c>
      <c r="F62" s="109"/>
      <c r="G62" s="435">
        <v>39350</v>
      </c>
      <c r="H62" s="63" t="s">
        <v>28</v>
      </c>
      <c r="I62" s="171" t="s">
        <v>931</v>
      </c>
      <c r="J62" s="432" t="s">
        <v>1611</v>
      </c>
      <c r="K62" s="63">
        <v>11</v>
      </c>
      <c r="L62" s="210">
        <v>4</v>
      </c>
      <c r="M62" s="210">
        <v>2</v>
      </c>
      <c r="N62" s="210">
        <v>1</v>
      </c>
      <c r="O62" s="210">
        <v>0</v>
      </c>
      <c r="P62" s="210">
        <v>0</v>
      </c>
      <c r="Q62" s="210">
        <f t="shared" si="0"/>
        <v>7</v>
      </c>
      <c r="R62" s="102" t="s">
        <v>1958</v>
      </c>
      <c r="S62" s="106" t="s">
        <v>2348</v>
      </c>
      <c r="T62" s="108" t="s">
        <v>32</v>
      </c>
      <c r="U62" s="432" t="s">
        <v>1611</v>
      </c>
    </row>
    <row r="63" spans="1:21" ht="15.75">
      <c r="A63" s="171">
        <v>52</v>
      </c>
      <c r="B63" s="171" t="s">
        <v>24</v>
      </c>
      <c r="C63" s="142" t="s">
        <v>2378</v>
      </c>
      <c r="D63" s="142" t="s">
        <v>648</v>
      </c>
      <c r="E63" s="142" t="s">
        <v>177</v>
      </c>
      <c r="F63" s="63"/>
      <c r="G63" s="113">
        <v>39204</v>
      </c>
      <c r="H63" s="63" t="s">
        <v>28</v>
      </c>
      <c r="I63" s="171" t="s">
        <v>931</v>
      </c>
      <c r="J63" s="142" t="s">
        <v>30</v>
      </c>
      <c r="K63" s="63">
        <v>11</v>
      </c>
      <c r="L63" s="210">
        <v>0</v>
      </c>
      <c r="M63" s="210">
        <v>1</v>
      </c>
      <c r="N63" s="210">
        <v>6</v>
      </c>
      <c r="O63" s="210">
        <v>0</v>
      </c>
      <c r="P63" s="210">
        <v>0</v>
      </c>
      <c r="Q63" s="210">
        <f t="shared" si="0"/>
        <v>7</v>
      </c>
      <c r="R63" s="102" t="s">
        <v>1958</v>
      </c>
      <c r="S63" s="142" t="s">
        <v>1997</v>
      </c>
      <c r="T63" s="108" t="s">
        <v>32</v>
      </c>
      <c r="U63" s="142" t="s">
        <v>30</v>
      </c>
    </row>
    <row r="64" spans="1:21" ht="15.75">
      <c r="A64" s="171">
        <v>53</v>
      </c>
      <c r="B64" s="171" t="s">
        <v>24</v>
      </c>
      <c r="C64" s="342" t="s">
        <v>404</v>
      </c>
      <c r="D64" s="342" t="s">
        <v>176</v>
      </c>
      <c r="E64" s="342" t="s">
        <v>105</v>
      </c>
      <c r="F64" s="63"/>
      <c r="G64" s="435">
        <v>39118</v>
      </c>
      <c r="H64" s="63" t="s">
        <v>28</v>
      </c>
      <c r="I64" s="171" t="s">
        <v>931</v>
      </c>
      <c r="J64" s="432" t="s">
        <v>1611</v>
      </c>
      <c r="K64" s="63">
        <v>11</v>
      </c>
      <c r="L64" s="354">
        <v>4</v>
      </c>
      <c r="M64" s="354">
        <v>0</v>
      </c>
      <c r="N64" s="354">
        <v>3</v>
      </c>
      <c r="O64" s="354">
        <v>0</v>
      </c>
      <c r="P64" s="354">
        <v>0</v>
      </c>
      <c r="Q64" s="210">
        <f t="shared" si="0"/>
        <v>7</v>
      </c>
      <c r="R64" s="102" t="s">
        <v>1958</v>
      </c>
      <c r="S64" s="106" t="s">
        <v>1977</v>
      </c>
      <c r="T64" s="108" t="s">
        <v>32</v>
      </c>
      <c r="U64" s="432" t="s">
        <v>1611</v>
      </c>
    </row>
    <row r="65" spans="1:21" ht="15.75">
      <c r="A65" s="171">
        <v>54</v>
      </c>
      <c r="B65" s="171" t="s">
        <v>24</v>
      </c>
      <c r="C65" s="139" t="s">
        <v>2379</v>
      </c>
      <c r="D65" s="139" t="s">
        <v>446</v>
      </c>
      <c r="E65" s="139" t="s">
        <v>381</v>
      </c>
      <c r="F65" s="352"/>
      <c r="G65" s="89">
        <v>39176</v>
      </c>
      <c r="H65" s="63" t="s">
        <v>28</v>
      </c>
      <c r="I65" s="171" t="s">
        <v>931</v>
      </c>
      <c r="J65" s="142" t="s">
        <v>46</v>
      </c>
      <c r="K65" s="63">
        <v>11</v>
      </c>
      <c r="L65" s="412">
        <v>1</v>
      </c>
      <c r="M65" s="412">
        <v>0</v>
      </c>
      <c r="N65" s="412">
        <v>4</v>
      </c>
      <c r="O65" s="412">
        <v>0</v>
      </c>
      <c r="P65" s="412">
        <v>2</v>
      </c>
      <c r="Q65" s="210">
        <f t="shared" si="0"/>
        <v>7</v>
      </c>
      <c r="R65" s="102" t="s">
        <v>1958</v>
      </c>
      <c r="S65" s="139" t="s">
        <v>1620</v>
      </c>
      <c r="T65" s="108" t="s">
        <v>32</v>
      </c>
      <c r="U65" s="142" t="s">
        <v>46</v>
      </c>
    </row>
    <row r="66" spans="1:21" ht="15.75">
      <c r="A66" s="171">
        <v>55</v>
      </c>
      <c r="B66" s="171" t="s">
        <v>24</v>
      </c>
      <c r="C66" s="139" t="s">
        <v>2380</v>
      </c>
      <c r="D66" s="139" t="s">
        <v>197</v>
      </c>
      <c r="E66" s="139" t="s">
        <v>2260</v>
      </c>
      <c r="F66" s="161"/>
      <c r="G66" s="438">
        <v>39267</v>
      </c>
      <c r="H66" s="63" t="s">
        <v>28</v>
      </c>
      <c r="I66" s="171" t="s">
        <v>931</v>
      </c>
      <c r="J66" s="147" t="s">
        <v>282</v>
      </c>
      <c r="K66" s="63">
        <v>11</v>
      </c>
      <c r="L66" s="351">
        <v>4</v>
      </c>
      <c r="M66" s="351">
        <v>0</v>
      </c>
      <c r="N66" s="351">
        <v>3</v>
      </c>
      <c r="O66" s="351">
        <v>0</v>
      </c>
      <c r="P66" s="351">
        <v>0</v>
      </c>
      <c r="Q66" s="210">
        <f t="shared" si="0"/>
        <v>7</v>
      </c>
      <c r="R66" s="102" t="s">
        <v>1958</v>
      </c>
      <c r="S66" s="106" t="s">
        <v>283</v>
      </c>
      <c r="T66" s="108" t="s">
        <v>32</v>
      </c>
      <c r="U66" s="147" t="s">
        <v>282</v>
      </c>
    </row>
    <row r="67" spans="1:21" ht="15.75">
      <c r="A67" s="171">
        <v>56</v>
      </c>
      <c r="B67" s="171" t="s">
        <v>24</v>
      </c>
      <c r="C67" s="142" t="s">
        <v>2381</v>
      </c>
      <c r="D67" s="142" t="s">
        <v>425</v>
      </c>
      <c r="E67" s="142" t="s">
        <v>491</v>
      </c>
      <c r="F67" s="63"/>
      <c r="G67" s="62">
        <v>39212</v>
      </c>
      <c r="H67" s="63" t="s">
        <v>28</v>
      </c>
      <c r="I67" s="171" t="s">
        <v>931</v>
      </c>
      <c r="J67" s="162" t="s">
        <v>73</v>
      </c>
      <c r="K67" s="63">
        <v>11</v>
      </c>
      <c r="L67" s="210">
        <v>1</v>
      </c>
      <c r="M67" s="210">
        <v>1</v>
      </c>
      <c r="N67" s="210">
        <v>3</v>
      </c>
      <c r="O67" s="210">
        <v>0</v>
      </c>
      <c r="P67" s="210">
        <v>1.5</v>
      </c>
      <c r="Q67" s="210">
        <f t="shared" si="0"/>
        <v>6.5</v>
      </c>
      <c r="R67" s="102" t="s">
        <v>1958</v>
      </c>
      <c r="S67" s="162" t="s">
        <v>74</v>
      </c>
      <c r="T67" s="108" t="s">
        <v>32</v>
      </c>
      <c r="U67" s="162" t="s">
        <v>73</v>
      </c>
    </row>
    <row r="68" spans="1:21" ht="15.75">
      <c r="A68" s="171">
        <v>57</v>
      </c>
      <c r="B68" s="171" t="s">
        <v>24</v>
      </c>
      <c r="C68" s="162" t="s">
        <v>2382</v>
      </c>
      <c r="D68" s="162" t="s">
        <v>755</v>
      </c>
      <c r="E68" s="162" t="s">
        <v>153</v>
      </c>
      <c r="F68" s="63"/>
      <c r="G68" s="58">
        <v>39197</v>
      </c>
      <c r="H68" s="63" t="s">
        <v>28</v>
      </c>
      <c r="I68" s="171" t="s">
        <v>931</v>
      </c>
      <c r="J68" s="142" t="s">
        <v>82</v>
      </c>
      <c r="K68" s="63">
        <v>11</v>
      </c>
      <c r="L68" s="210">
        <v>2</v>
      </c>
      <c r="M68" s="210">
        <v>0</v>
      </c>
      <c r="N68" s="210">
        <v>4</v>
      </c>
      <c r="O68" s="210">
        <v>0</v>
      </c>
      <c r="P68" s="210">
        <v>0.5</v>
      </c>
      <c r="Q68" s="210">
        <f t="shared" si="0"/>
        <v>6.5</v>
      </c>
      <c r="R68" s="102" t="s">
        <v>1958</v>
      </c>
      <c r="S68" s="162" t="s">
        <v>179</v>
      </c>
      <c r="T68" s="108" t="s">
        <v>32</v>
      </c>
      <c r="U68" s="142" t="s">
        <v>82</v>
      </c>
    </row>
    <row r="69" spans="1:21" ht="15.75">
      <c r="A69" s="171">
        <v>58</v>
      </c>
      <c r="B69" s="171" t="s">
        <v>24</v>
      </c>
      <c r="C69" s="162" t="s">
        <v>2383</v>
      </c>
      <c r="D69" s="162" t="s">
        <v>141</v>
      </c>
      <c r="E69" s="162" t="s">
        <v>559</v>
      </c>
      <c r="F69" s="63"/>
      <c r="G69" s="58">
        <v>39087</v>
      </c>
      <c r="H69" s="63" t="s">
        <v>28</v>
      </c>
      <c r="I69" s="171" t="s">
        <v>931</v>
      </c>
      <c r="J69" s="142" t="s">
        <v>82</v>
      </c>
      <c r="K69" s="63">
        <v>11</v>
      </c>
      <c r="L69" s="210">
        <v>1</v>
      </c>
      <c r="M69" s="210">
        <v>0</v>
      </c>
      <c r="N69" s="210">
        <v>4</v>
      </c>
      <c r="O69" s="210">
        <v>0</v>
      </c>
      <c r="P69" s="210">
        <v>1</v>
      </c>
      <c r="Q69" s="210">
        <f t="shared" si="0"/>
        <v>6</v>
      </c>
      <c r="R69" s="102" t="s">
        <v>1958</v>
      </c>
      <c r="S69" s="162" t="s">
        <v>83</v>
      </c>
      <c r="T69" s="108" t="s">
        <v>32</v>
      </c>
      <c r="U69" s="142" t="s">
        <v>82</v>
      </c>
    </row>
    <row r="70" spans="1:21" ht="15.75">
      <c r="A70" s="171">
        <v>59</v>
      </c>
      <c r="B70" s="171" t="s">
        <v>24</v>
      </c>
      <c r="C70" s="439" t="s">
        <v>2384</v>
      </c>
      <c r="D70" s="439" t="s">
        <v>197</v>
      </c>
      <c r="E70" s="439" t="s">
        <v>914</v>
      </c>
      <c r="F70" s="63"/>
      <c r="G70" s="440">
        <v>39146</v>
      </c>
      <c r="H70" s="63" t="s">
        <v>28</v>
      </c>
      <c r="I70" s="171" t="s">
        <v>931</v>
      </c>
      <c r="J70" s="432" t="s">
        <v>1611</v>
      </c>
      <c r="K70" s="63">
        <v>11</v>
      </c>
      <c r="L70" s="354">
        <v>1</v>
      </c>
      <c r="M70" s="354">
        <v>1</v>
      </c>
      <c r="N70" s="354">
        <v>3</v>
      </c>
      <c r="O70" s="354">
        <v>1</v>
      </c>
      <c r="P70" s="354">
        <v>0</v>
      </c>
      <c r="Q70" s="210">
        <f t="shared" si="0"/>
        <v>6</v>
      </c>
      <c r="R70" s="102" t="s">
        <v>1958</v>
      </c>
      <c r="S70" s="441" t="s">
        <v>1977</v>
      </c>
      <c r="T70" s="108" t="s">
        <v>32</v>
      </c>
      <c r="U70" s="432" t="s">
        <v>1611</v>
      </c>
    </row>
    <row r="71" spans="1:21" ht="15.75">
      <c r="A71" s="171">
        <v>60</v>
      </c>
      <c r="B71" s="171" t="s">
        <v>24</v>
      </c>
      <c r="C71" s="439" t="s">
        <v>2382</v>
      </c>
      <c r="D71" s="439" t="s">
        <v>210</v>
      </c>
      <c r="E71" s="439" t="s">
        <v>45</v>
      </c>
      <c r="F71" s="63"/>
      <c r="G71" s="440">
        <v>39116</v>
      </c>
      <c r="H71" s="63" t="s">
        <v>28</v>
      </c>
      <c r="I71" s="171" t="s">
        <v>931</v>
      </c>
      <c r="J71" s="432" t="s">
        <v>1611</v>
      </c>
      <c r="K71" s="63">
        <v>11</v>
      </c>
      <c r="L71" s="210">
        <v>2</v>
      </c>
      <c r="M71" s="210">
        <v>0</v>
      </c>
      <c r="N71" s="210">
        <v>4</v>
      </c>
      <c r="O71" s="210">
        <v>0</v>
      </c>
      <c r="P71" s="210">
        <v>0</v>
      </c>
      <c r="Q71" s="210">
        <f t="shared" si="0"/>
        <v>6</v>
      </c>
      <c r="R71" s="102" t="s">
        <v>1958</v>
      </c>
      <c r="S71" s="442" t="s">
        <v>1612</v>
      </c>
      <c r="T71" s="108" t="s">
        <v>32</v>
      </c>
      <c r="U71" s="432" t="s">
        <v>1611</v>
      </c>
    </row>
    <row r="72" spans="1:21" ht="15.75">
      <c r="A72" s="171">
        <v>61</v>
      </c>
      <c r="B72" s="171" t="s">
        <v>24</v>
      </c>
      <c r="C72" s="439" t="s">
        <v>2385</v>
      </c>
      <c r="D72" s="439" t="s">
        <v>588</v>
      </c>
      <c r="E72" s="439" t="s">
        <v>140</v>
      </c>
      <c r="F72" s="63"/>
      <c r="G72" s="440">
        <v>39263</v>
      </c>
      <c r="H72" s="63" t="s">
        <v>28</v>
      </c>
      <c r="I72" s="171" t="s">
        <v>931</v>
      </c>
      <c r="J72" s="432" t="s">
        <v>1611</v>
      </c>
      <c r="K72" s="63">
        <v>11</v>
      </c>
      <c r="L72" s="210">
        <v>3</v>
      </c>
      <c r="M72" s="210">
        <v>0</v>
      </c>
      <c r="N72" s="210">
        <v>3</v>
      </c>
      <c r="O72" s="210">
        <v>0</v>
      </c>
      <c r="P72" s="210">
        <v>0</v>
      </c>
      <c r="Q72" s="210">
        <f t="shared" si="0"/>
        <v>6</v>
      </c>
      <c r="R72" s="102" t="s">
        <v>1958</v>
      </c>
      <c r="S72" s="442" t="s">
        <v>1977</v>
      </c>
      <c r="T72" s="108" t="s">
        <v>32</v>
      </c>
      <c r="U72" s="432" t="s">
        <v>1611</v>
      </c>
    </row>
    <row r="73" spans="1:21" ht="15.75">
      <c r="A73" s="171">
        <v>62</v>
      </c>
      <c r="B73" s="171" t="s">
        <v>24</v>
      </c>
      <c r="C73" s="439" t="s">
        <v>2212</v>
      </c>
      <c r="D73" s="439" t="s">
        <v>38</v>
      </c>
      <c r="E73" s="439" t="s">
        <v>90</v>
      </c>
      <c r="F73" s="109"/>
      <c r="G73" s="440">
        <v>39391</v>
      </c>
      <c r="H73" s="63" t="s">
        <v>28</v>
      </c>
      <c r="I73" s="171" t="s">
        <v>931</v>
      </c>
      <c r="J73" s="432" t="s">
        <v>1611</v>
      </c>
      <c r="K73" s="63">
        <v>11</v>
      </c>
      <c r="L73" s="354">
        <v>6</v>
      </c>
      <c r="M73" s="354">
        <v>0</v>
      </c>
      <c r="N73" s="354">
        <v>0</v>
      </c>
      <c r="O73" s="354">
        <v>0</v>
      </c>
      <c r="P73" s="354">
        <v>0</v>
      </c>
      <c r="Q73" s="210">
        <f t="shared" si="0"/>
        <v>6</v>
      </c>
      <c r="R73" s="102" t="s">
        <v>1958</v>
      </c>
      <c r="S73" s="442" t="s">
        <v>1977</v>
      </c>
      <c r="T73" s="108" t="s">
        <v>32</v>
      </c>
      <c r="U73" s="432" t="s">
        <v>1611</v>
      </c>
    </row>
    <row r="74" spans="1:21" ht="15.75">
      <c r="A74" s="171">
        <v>63</v>
      </c>
      <c r="B74" s="171" t="s">
        <v>24</v>
      </c>
      <c r="C74" s="443" t="s">
        <v>2386</v>
      </c>
      <c r="D74" s="443" t="s">
        <v>1192</v>
      </c>
      <c r="E74" s="443" t="s">
        <v>2387</v>
      </c>
      <c r="F74" s="63"/>
      <c r="G74" s="444">
        <v>39198</v>
      </c>
      <c r="H74" s="63" t="s">
        <v>28</v>
      </c>
      <c r="I74" s="171" t="s">
        <v>931</v>
      </c>
      <c r="J74" s="142" t="s">
        <v>78</v>
      </c>
      <c r="K74" s="63">
        <v>11</v>
      </c>
      <c r="L74" s="211">
        <v>2</v>
      </c>
      <c r="M74" s="211">
        <v>0</v>
      </c>
      <c r="N74" s="211">
        <v>4</v>
      </c>
      <c r="O74" s="211">
        <v>0</v>
      </c>
      <c r="P74" s="211">
        <v>0</v>
      </c>
      <c r="Q74" s="210">
        <f t="shared" si="0"/>
        <v>6</v>
      </c>
      <c r="R74" s="102" t="s">
        <v>1958</v>
      </c>
      <c r="S74" s="441" t="s">
        <v>36</v>
      </c>
      <c r="T74" s="108" t="s">
        <v>32</v>
      </c>
      <c r="U74" s="142" t="s">
        <v>78</v>
      </c>
    </row>
    <row r="75" spans="1:21" ht="15.75">
      <c r="A75" s="171">
        <v>64</v>
      </c>
      <c r="B75" s="171" t="s">
        <v>24</v>
      </c>
      <c r="C75" s="442" t="s">
        <v>2388</v>
      </c>
      <c r="D75" s="442" t="s">
        <v>543</v>
      </c>
      <c r="E75" s="442" t="s">
        <v>746</v>
      </c>
      <c r="F75" s="63"/>
      <c r="G75" s="445">
        <v>39111</v>
      </c>
      <c r="H75" s="63" t="s">
        <v>28</v>
      </c>
      <c r="I75" s="171" t="s">
        <v>931</v>
      </c>
      <c r="J75" s="142" t="s">
        <v>270</v>
      </c>
      <c r="K75" s="63">
        <v>11</v>
      </c>
      <c r="L75" s="354">
        <v>0</v>
      </c>
      <c r="M75" s="354">
        <v>0</v>
      </c>
      <c r="N75" s="354">
        <v>5</v>
      </c>
      <c r="O75" s="354">
        <v>0</v>
      </c>
      <c r="P75" s="354">
        <v>0</v>
      </c>
      <c r="Q75" s="210">
        <f t="shared" si="0"/>
        <v>5</v>
      </c>
      <c r="R75" s="102" t="s">
        <v>1958</v>
      </c>
      <c r="S75" s="446" t="s">
        <v>271</v>
      </c>
      <c r="T75" s="108" t="s">
        <v>32</v>
      </c>
      <c r="U75" s="142" t="s">
        <v>270</v>
      </c>
    </row>
    <row r="76" spans="1:21" ht="15.75">
      <c r="A76" s="171">
        <v>65</v>
      </c>
      <c r="B76" s="171" t="s">
        <v>24</v>
      </c>
      <c r="C76" s="447" t="s">
        <v>2389</v>
      </c>
      <c r="D76" s="447" t="s">
        <v>210</v>
      </c>
      <c r="E76" s="447" t="s">
        <v>45</v>
      </c>
      <c r="F76" s="63"/>
      <c r="G76" s="448">
        <v>39344</v>
      </c>
      <c r="H76" s="63" t="s">
        <v>28</v>
      </c>
      <c r="I76" s="171" t="s">
        <v>931</v>
      </c>
      <c r="J76" s="142" t="s">
        <v>82</v>
      </c>
      <c r="K76" s="63">
        <v>11</v>
      </c>
      <c r="L76" s="354">
        <v>0</v>
      </c>
      <c r="M76" s="354">
        <v>0</v>
      </c>
      <c r="N76" s="354">
        <v>4</v>
      </c>
      <c r="O76" s="354">
        <v>0</v>
      </c>
      <c r="P76" s="354">
        <v>1</v>
      </c>
      <c r="Q76" s="210">
        <f t="shared" ref="Q76:Q119" si="1">SUM(L76:P76)</f>
        <v>5</v>
      </c>
      <c r="R76" s="102" t="s">
        <v>1958</v>
      </c>
      <c r="S76" s="447" t="s">
        <v>179</v>
      </c>
      <c r="T76" s="108" t="s">
        <v>32</v>
      </c>
      <c r="U76" s="142" t="s">
        <v>82</v>
      </c>
    </row>
    <row r="77" spans="1:21" ht="15.75">
      <c r="A77" s="171">
        <v>66</v>
      </c>
      <c r="B77" s="171" t="s">
        <v>24</v>
      </c>
      <c r="C77" s="449" t="s">
        <v>608</v>
      </c>
      <c r="D77" s="449" t="s">
        <v>303</v>
      </c>
      <c r="E77" s="449" t="s">
        <v>2295</v>
      </c>
      <c r="F77" s="352"/>
      <c r="G77" s="450">
        <v>39056</v>
      </c>
      <c r="H77" s="63" t="s">
        <v>28</v>
      </c>
      <c r="I77" s="171" t="s">
        <v>931</v>
      </c>
      <c r="J77" s="142" t="s">
        <v>46</v>
      </c>
      <c r="K77" s="63">
        <v>11</v>
      </c>
      <c r="L77" s="412">
        <v>0</v>
      </c>
      <c r="M77" s="412">
        <v>1</v>
      </c>
      <c r="N77" s="412">
        <v>4</v>
      </c>
      <c r="O77" s="412">
        <v>0</v>
      </c>
      <c r="P77" s="412">
        <v>0</v>
      </c>
      <c r="Q77" s="210">
        <f t="shared" si="1"/>
        <v>5</v>
      </c>
      <c r="R77" s="102" t="s">
        <v>1958</v>
      </c>
      <c r="S77" s="449" t="s">
        <v>1620</v>
      </c>
      <c r="T77" s="108" t="s">
        <v>32</v>
      </c>
      <c r="U77" s="142" t="s">
        <v>46</v>
      </c>
    </row>
    <row r="78" spans="1:21" ht="15.75">
      <c r="A78" s="171">
        <v>67</v>
      </c>
      <c r="B78" s="171" t="s">
        <v>24</v>
      </c>
      <c r="C78" s="442" t="s">
        <v>2390</v>
      </c>
      <c r="D78" s="442" t="s">
        <v>210</v>
      </c>
      <c r="E78" s="442" t="s">
        <v>1235</v>
      </c>
      <c r="F78" s="63"/>
      <c r="G78" s="445" t="s">
        <v>2391</v>
      </c>
      <c r="H78" s="63" t="s">
        <v>28</v>
      </c>
      <c r="I78" s="171" t="s">
        <v>931</v>
      </c>
      <c r="J78" s="142" t="s">
        <v>516</v>
      </c>
      <c r="K78" s="63">
        <v>11</v>
      </c>
      <c r="L78" s="354">
        <v>4</v>
      </c>
      <c r="M78" s="354">
        <v>0</v>
      </c>
      <c r="N78" s="354">
        <v>1</v>
      </c>
      <c r="O78" s="354">
        <v>0</v>
      </c>
      <c r="P78" s="354">
        <v>0</v>
      </c>
      <c r="Q78" s="210">
        <f t="shared" si="1"/>
        <v>5</v>
      </c>
      <c r="R78" s="102" t="s">
        <v>1958</v>
      </c>
      <c r="S78" s="441" t="s">
        <v>974</v>
      </c>
      <c r="T78" s="108" t="s">
        <v>32</v>
      </c>
      <c r="U78" s="142" t="s">
        <v>516</v>
      </c>
    </row>
    <row r="79" spans="1:21" ht="15.75">
      <c r="A79" s="171">
        <v>68</v>
      </c>
      <c r="B79" s="171" t="s">
        <v>24</v>
      </c>
      <c r="C79" s="451" t="s">
        <v>2392</v>
      </c>
      <c r="D79" s="451" t="s">
        <v>393</v>
      </c>
      <c r="E79" s="451" t="s">
        <v>554</v>
      </c>
      <c r="F79" s="63"/>
      <c r="G79" s="452">
        <v>39063</v>
      </c>
      <c r="H79" s="63" t="s">
        <v>28</v>
      </c>
      <c r="I79" s="171" t="s">
        <v>931</v>
      </c>
      <c r="J79" s="142" t="s">
        <v>454</v>
      </c>
      <c r="K79" s="63">
        <v>11</v>
      </c>
      <c r="L79" s="102">
        <v>0</v>
      </c>
      <c r="M79" s="102">
        <v>1</v>
      </c>
      <c r="N79" s="102">
        <v>4</v>
      </c>
      <c r="O79" s="102">
        <v>0</v>
      </c>
      <c r="P79" s="102">
        <v>0</v>
      </c>
      <c r="Q79" s="102">
        <f t="shared" si="1"/>
        <v>5</v>
      </c>
      <c r="R79" s="102" t="s">
        <v>1958</v>
      </c>
      <c r="S79" s="441" t="s">
        <v>455</v>
      </c>
      <c r="T79" s="108" t="s">
        <v>32</v>
      </c>
      <c r="U79" s="142" t="s">
        <v>454</v>
      </c>
    </row>
    <row r="80" spans="1:21" ht="15.75">
      <c r="A80" s="171">
        <v>69</v>
      </c>
      <c r="B80" s="171" t="s">
        <v>24</v>
      </c>
      <c r="C80" s="439" t="s">
        <v>1693</v>
      </c>
      <c r="D80" s="439" t="s">
        <v>326</v>
      </c>
      <c r="E80" s="439" t="s">
        <v>440</v>
      </c>
      <c r="F80" s="63"/>
      <c r="G80" s="440">
        <v>39307</v>
      </c>
      <c r="H80" s="63" t="s">
        <v>28</v>
      </c>
      <c r="I80" s="171" t="s">
        <v>931</v>
      </c>
      <c r="J80" s="432" t="s">
        <v>1611</v>
      </c>
      <c r="K80" s="63">
        <v>11</v>
      </c>
      <c r="L80" s="102">
        <v>0</v>
      </c>
      <c r="M80" s="102">
        <v>0</v>
      </c>
      <c r="N80" s="102">
        <v>5</v>
      </c>
      <c r="O80" s="102">
        <v>0</v>
      </c>
      <c r="P80" s="102">
        <v>0</v>
      </c>
      <c r="Q80" s="102">
        <f t="shared" si="1"/>
        <v>5</v>
      </c>
      <c r="R80" s="102" t="s">
        <v>1958</v>
      </c>
      <c r="S80" s="441" t="s">
        <v>1977</v>
      </c>
      <c r="T80" s="108" t="s">
        <v>32</v>
      </c>
      <c r="U80" s="432" t="s">
        <v>1611</v>
      </c>
    </row>
    <row r="81" spans="1:21" ht="15.75">
      <c r="A81" s="171">
        <v>70</v>
      </c>
      <c r="B81" s="171" t="s">
        <v>24</v>
      </c>
      <c r="C81" s="451" t="s">
        <v>2393</v>
      </c>
      <c r="D81" s="451" t="s">
        <v>210</v>
      </c>
      <c r="E81" s="451" t="s">
        <v>201</v>
      </c>
      <c r="F81" s="63"/>
      <c r="G81" s="453">
        <v>39459</v>
      </c>
      <c r="H81" s="63" t="s">
        <v>28</v>
      </c>
      <c r="I81" s="171" t="s">
        <v>931</v>
      </c>
      <c r="J81" s="142" t="s">
        <v>1053</v>
      </c>
      <c r="K81" s="63">
        <v>11</v>
      </c>
      <c r="L81" s="102">
        <v>0</v>
      </c>
      <c r="M81" s="102">
        <v>0</v>
      </c>
      <c r="N81" s="102">
        <v>3</v>
      </c>
      <c r="O81" s="102">
        <v>0</v>
      </c>
      <c r="P81" s="102">
        <v>1</v>
      </c>
      <c r="Q81" s="102">
        <f t="shared" si="1"/>
        <v>4</v>
      </c>
      <c r="R81" s="102" t="s">
        <v>1958</v>
      </c>
      <c r="S81" s="441" t="s">
        <v>102</v>
      </c>
      <c r="T81" s="108" t="s">
        <v>32</v>
      </c>
      <c r="U81" s="142" t="s">
        <v>1053</v>
      </c>
    </row>
    <row r="82" spans="1:21" ht="15.75">
      <c r="A82" s="171">
        <v>72</v>
      </c>
      <c r="B82" s="171" t="s">
        <v>24</v>
      </c>
      <c r="C82" s="441" t="s">
        <v>2394</v>
      </c>
      <c r="D82" s="441" t="s">
        <v>1699</v>
      </c>
      <c r="E82" s="441" t="s">
        <v>2395</v>
      </c>
      <c r="F82" s="352"/>
      <c r="G82" s="454">
        <v>39163</v>
      </c>
      <c r="H82" s="63" t="s">
        <v>28</v>
      </c>
      <c r="I82" s="171" t="s">
        <v>931</v>
      </c>
      <c r="J82" s="142" t="s">
        <v>454</v>
      </c>
      <c r="K82" s="63">
        <v>11</v>
      </c>
      <c r="L82" s="169">
        <v>0</v>
      </c>
      <c r="M82" s="169">
        <v>0</v>
      </c>
      <c r="N82" s="169">
        <v>4</v>
      </c>
      <c r="O82" s="169">
        <v>0</v>
      </c>
      <c r="P82" s="169">
        <v>0</v>
      </c>
      <c r="Q82" s="102">
        <f t="shared" si="1"/>
        <v>4</v>
      </c>
      <c r="R82" s="102" t="s">
        <v>1958</v>
      </c>
      <c r="S82" s="441" t="s">
        <v>455</v>
      </c>
      <c r="T82" s="108" t="s">
        <v>32</v>
      </c>
      <c r="U82" s="142" t="s">
        <v>454</v>
      </c>
    </row>
    <row r="83" spans="1:21" ht="15.75">
      <c r="A83" s="171">
        <v>73</v>
      </c>
      <c r="B83" s="171" t="s">
        <v>24</v>
      </c>
      <c r="C83" s="455" t="s">
        <v>2396</v>
      </c>
      <c r="D83" s="455" t="s">
        <v>398</v>
      </c>
      <c r="E83" s="449" t="s">
        <v>564</v>
      </c>
      <c r="F83" s="163"/>
      <c r="G83" s="450">
        <v>39190</v>
      </c>
      <c r="H83" s="63" t="s">
        <v>28</v>
      </c>
      <c r="I83" s="171" t="s">
        <v>931</v>
      </c>
      <c r="J83" s="139" t="s">
        <v>130</v>
      </c>
      <c r="K83" s="63">
        <v>11</v>
      </c>
      <c r="L83" s="63">
        <v>2</v>
      </c>
      <c r="M83" s="63">
        <v>0</v>
      </c>
      <c r="N83" s="63">
        <v>1</v>
      </c>
      <c r="O83" s="63">
        <v>0</v>
      </c>
      <c r="P83" s="63">
        <v>1</v>
      </c>
      <c r="Q83" s="102">
        <f t="shared" si="1"/>
        <v>4</v>
      </c>
      <c r="R83" s="102" t="s">
        <v>1958</v>
      </c>
      <c r="S83" s="449" t="s">
        <v>2397</v>
      </c>
      <c r="T83" s="108" t="s">
        <v>32</v>
      </c>
      <c r="U83" s="139" t="s">
        <v>130</v>
      </c>
    </row>
    <row r="84" spans="1:21" ht="15.75">
      <c r="A84" s="171">
        <v>74</v>
      </c>
      <c r="B84" s="171" t="s">
        <v>24</v>
      </c>
      <c r="C84" s="441" t="s">
        <v>2398</v>
      </c>
      <c r="D84" s="441" t="s">
        <v>648</v>
      </c>
      <c r="E84" s="441" t="s">
        <v>177</v>
      </c>
      <c r="F84" s="456"/>
      <c r="G84" s="454">
        <v>39118</v>
      </c>
      <c r="H84" s="63" t="s">
        <v>28</v>
      </c>
      <c r="I84" s="171" t="s">
        <v>931</v>
      </c>
      <c r="J84" s="441" t="s">
        <v>390</v>
      </c>
      <c r="K84" s="63">
        <v>11</v>
      </c>
      <c r="L84" s="370">
        <v>0</v>
      </c>
      <c r="M84" s="370">
        <v>0</v>
      </c>
      <c r="N84" s="370">
        <v>3</v>
      </c>
      <c r="O84" s="370">
        <v>0</v>
      </c>
      <c r="P84" s="370">
        <v>1</v>
      </c>
      <c r="Q84" s="102">
        <f t="shared" si="1"/>
        <v>4</v>
      </c>
      <c r="R84" s="102" t="s">
        <v>1958</v>
      </c>
      <c r="S84" s="441" t="s">
        <v>391</v>
      </c>
      <c r="T84" s="108" t="s">
        <v>32</v>
      </c>
      <c r="U84" s="441" t="s">
        <v>390</v>
      </c>
    </row>
    <row r="85" spans="1:21" ht="15.75">
      <c r="A85" s="171">
        <v>75</v>
      </c>
      <c r="B85" s="171" t="s">
        <v>24</v>
      </c>
      <c r="C85" s="139" t="s">
        <v>2399</v>
      </c>
      <c r="D85" s="139" t="s">
        <v>2400</v>
      </c>
      <c r="E85" s="139" t="s">
        <v>374</v>
      </c>
      <c r="F85" s="161"/>
      <c r="G85" s="138">
        <v>39451</v>
      </c>
      <c r="H85" s="63" t="s">
        <v>28</v>
      </c>
      <c r="I85" s="171" t="s">
        <v>931</v>
      </c>
      <c r="J85" s="147" t="s">
        <v>282</v>
      </c>
      <c r="K85" s="63">
        <v>11</v>
      </c>
      <c r="L85" s="63">
        <v>0</v>
      </c>
      <c r="M85" s="63">
        <v>0</v>
      </c>
      <c r="N85" s="63">
        <v>2</v>
      </c>
      <c r="O85" s="63">
        <v>0</v>
      </c>
      <c r="P85" s="63">
        <v>1</v>
      </c>
      <c r="Q85" s="102">
        <f t="shared" si="1"/>
        <v>3</v>
      </c>
      <c r="R85" s="102" t="s">
        <v>1958</v>
      </c>
      <c r="S85" s="106" t="s">
        <v>283</v>
      </c>
      <c r="T85" s="108" t="s">
        <v>32</v>
      </c>
      <c r="U85" s="147" t="s">
        <v>282</v>
      </c>
    </row>
    <row r="86" spans="1:21" ht="15.75">
      <c r="A86" s="171">
        <v>76</v>
      </c>
      <c r="B86" s="171" t="s">
        <v>24</v>
      </c>
      <c r="C86" s="142" t="s">
        <v>300</v>
      </c>
      <c r="D86" s="142" t="s">
        <v>1552</v>
      </c>
      <c r="E86" s="142" t="s">
        <v>45</v>
      </c>
      <c r="F86" s="63"/>
      <c r="G86" s="62">
        <v>39500</v>
      </c>
      <c r="H86" s="63" t="s">
        <v>28</v>
      </c>
      <c r="I86" s="171" t="s">
        <v>931</v>
      </c>
      <c r="J86" s="142" t="s">
        <v>454</v>
      </c>
      <c r="K86" s="63">
        <v>11</v>
      </c>
      <c r="L86" s="63">
        <v>3</v>
      </c>
      <c r="M86" s="63">
        <v>0</v>
      </c>
      <c r="N86" s="63">
        <v>0</v>
      </c>
      <c r="O86" s="63">
        <v>0</v>
      </c>
      <c r="P86" s="63">
        <v>0</v>
      </c>
      <c r="Q86" s="102">
        <f t="shared" si="1"/>
        <v>3</v>
      </c>
      <c r="R86" s="102" t="s">
        <v>1958</v>
      </c>
      <c r="S86" s="142" t="s">
        <v>455</v>
      </c>
      <c r="T86" s="108" t="s">
        <v>32</v>
      </c>
      <c r="U86" s="142" t="s">
        <v>454</v>
      </c>
    </row>
    <row r="87" spans="1:21" ht="15.75">
      <c r="A87" s="171">
        <v>77</v>
      </c>
      <c r="B87" s="171" t="s">
        <v>24</v>
      </c>
      <c r="C87" s="342" t="s">
        <v>2401</v>
      </c>
      <c r="D87" s="342" t="s">
        <v>2402</v>
      </c>
      <c r="E87" s="342" t="s">
        <v>317</v>
      </c>
      <c r="F87" s="63"/>
      <c r="G87" s="435">
        <v>39272</v>
      </c>
      <c r="H87" s="63" t="s">
        <v>28</v>
      </c>
      <c r="I87" s="171" t="s">
        <v>931</v>
      </c>
      <c r="J87" s="432" t="s">
        <v>1611</v>
      </c>
      <c r="K87" s="63">
        <v>11</v>
      </c>
      <c r="L87" s="102">
        <v>0</v>
      </c>
      <c r="M87" s="102">
        <v>2</v>
      </c>
      <c r="N87" s="102">
        <v>1</v>
      </c>
      <c r="O87" s="102">
        <v>0</v>
      </c>
      <c r="P87" s="102">
        <v>0</v>
      </c>
      <c r="Q87" s="102">
        <f t="shared" si="1"/>
        <v>3</v>
      </c>
      <c r="R87" s="102" t="s">
        <v>1958</v>
      </c>
      <c r="S87" s="142" t="s">
        <v>1977</v>
      </c>
      <c r="T87" s="108" t="s">
        <v>32</v>
      </c>
      <c r="U87" s="432" t="s">
        <v>1611</v>
      </c>
    </row>
    <row r="88" spans="1:21" ht="15.75">
      <c r="A88" s="171">
        <v>78</v>
      </c>
      <c r="B88" s="171" t="s">
        <v>24</v>
      </c>
      <c r="C88" s="142" t="s">
        <v>2403</v>
      </c>
      <c r="D88" s="142" t="s">
        <v>613</v>
      </c>
      <c r="E88" s="142" t="s">
        <v>352</v>
      </c>
      <c r="F88" s="161"/>
      <c r="G88" s="58">
        <v>39295</v>
      </c>
      <c r="H88" s="63" t="s">
        <v>28</v>
      </c>
      <c r="I88" s="171" t="s">
        <v>931</v>
      </c>
      <c r="J88" s="142" t="s">
        <v>627</v>
      </c>
      <c r="K88" s="63">
        <v>11</v>
      </c>
      <c r="L88" s="102">
        <v>0</v>
      </c>
      <c r="M88" s="102">
        <v>0</v>
      </c>
      <c r="N88" s="102">
        <v>3</v>
      </c>
      <c r="O88" s="102">
        <v>0</v>
      </c>
      <c r="P88" s="102">
        <v>0</v>
      </c>
      <c r="Q88" s="102">
        <f t="shared" si="1"/>
        <v>3</v>
      </c>
      <c r="R88" s="102" t="s">
        <v>1958</v>
      </c>
      <c r="S88" s="142" t="s">
        <v>943</v>
      </c>
      <c r="T88" s="108" t="s">
        <v>32</v>
      </c>
      <c r="U88" s="142" t="s">
        <v>627</v>
      </c>
    </row>
    <row r="89" spans="1:21" ht="15.75">
      <c r="A89" s="171">
        <v>79</v>
      </c>
      <c r="B89" s="171" t="s">
        <v>24</v>
      </c>
      <c r="C89" s="342" t="s">
        <v>2404</v>
      </c>
      <c r="D89" s="342" t="s">
        <v>197</v>
      </c>
      <c r="E89" s="342" t="s">
        <v>240</v>
      </c>
      <c r="F89" s="63"/>
      <c r="G89" s="435">
        <v>39204</v>
      </c>
      <c r="H89" s="63" t="s">
        <v>28</v>
      </c>
      <c r="I89" s="171" t="s">
        <v>931</v>
      </c>
      <c r="J89" s="432" t="s">
        <v>1611</v>
      </c>
      <c r="K89" s="63">
        <v>11</v>
      </c>
      <c r="L89" s="102">
        <v>3</v>
      </c>
      <c r="M89" s="102">
        <v>0</v>
      </c>
      <c r="N89" s="102">
        <v>0</v>
      </c>
      <c r="O89" s="102">
        <v>0</v>
      </c>
      <c r="P89" s="102">
        <v>0</v>
      </c>
      <c r="Q89" s="102">
        <f t="shared" si="1"/>
        <v>3</v>
      </c>
      <c r="R89" s="102" t="s">
        <v>1958</v>
      </c>
      <c r="S89" s="106" t="s">
        <v>1977</v>
      </c>
      <c r="T89" s="108" t="s">
        <v>32</v>
      </c>
      <c r="U89" s="432" t="s">
        <v>1611</v>
      </c>
    </row>
    <row r="90" spans="1:21" ht="15.75">
      <c r="A90" s="171">
        <v>80</v>
      </c>
      <c r="B90" s="171" t="s">
        <v>24</v>
      </c>
      <c r="C90" s="142" t="s">
        <v>1763</v>
      </c>
      <c r="D90" s="142" t="s">
        <v>485</v>
      </c>
      <c r="E90" s="142" t="s">
        <v>746</v>
      </c>
      <c r="F90" s="63"/>
      <c r="G90" s="62">
        <v>39387</v>
      </c>
      <c r="H90" s="63" t="s">
        <v>28</v>
      </c>
      <c r="I90" s="171" t="s">
        <v>931</v>
      </c>
      <c r="J90" s="162" t="s">
        <v>73</v>
      </c>
      <c r="K90" s="63">
        <v>11</v>
      </c>
      <c r="L90" s="102">
        <v>0</v>
      </c>
      <c r="M90" s="102">
        <v>0</v>
      </c>
      <c r="N90" s="102">
        <v>0</v>
      </c>
      <c r="O90" s="102">
        <v>0</v>
      </c>
      <c r="P90" s="102">
        <v>1</v>
      </c>
      <c r="Q90" s="102">
        <f t="shared" si="1"/>
        <v>1</v>
      </c>
      <c r="R90" s="102" t="s">
        <v>1958</v>
      </c>
      <c r="S90" s="162" t="s">
        <v>74</v>
      </c>
      <c r="T90" s="108" t="s">
        <v>32</v>
      </c>
      <c r="U90" s="162" t="s">
        <v>73</v>
      </c>
    </row>
    <row r="91" spans="1:21" ht="15.75">
      <c r="A91" s="171">
        <v>81</v>
      </c>
      <c r="B91" s="171"/>
      <c r="C91" s="457" t="s">
        <v>2311</v>
      </c>
      <c r="D91" s="457" t="s">
        <v>485</v>
      </c>
      <c r="E91" s="457" t="s">
        <v>341</v>
      </c>
      <c r="F91" s="456"/>
      <c r="G91" s="458"/>
      <c r="H91" s="132"/>
      <c r="I91" s="132"/>
      <c r="J91" s="457" t="s">
        <v>2405</v>
      </c>
      <c r="K91" s="63">
        <v>11</v>
      </c>
      <c r="L91" s="63">
        <v>0</v>
      </c>
      <c r="M91" s="63">
        <v>0</v>
      </c>
      <c r="N91" s="63">
        <v>0</v>
      </c>
      <c r="O91" s="63">
        <v>0</v>
      </c>
      <c r="P91" s="63">
        <v>1</v>
      </c>
      <c r="Q91" s="102">
        <f t="shared" si="1"/>
        <v>1</v>
      </c>
      <c r="R91" s="102" t="s">
        <v>1958</v>
      </c>
      <c r="S91" s="459"/>
      <c r="T91" s="132"/>
      <c r="U91" s="459"/>
    </row>
    <row r="92" spans="1:21" ht="15.75">
      <c r="A92" s="171">
        <v>82</v>
      </c>
      <c r="B92" s="171" t="s">
        <v>24</v>
      </c>
      <c r="C92" s="142" t="s">
        <v>2406</v>
      </c>
      <c r="D92" s="142" t="s">
        <v>321</v>
      </c>
      <c r="E92" s="142" t="s">
        <v>1700</v>
      </c>
      <c r="F92" s="163"/>
      <c r="G92" s="62">
        <v>39425</v>
      </c>
      <c r="H92" s="63" t="s">
        <v>28</v>
      </c>
      <c r="I92" s="171" t="s">
        <v>931</v>
      </c>
      <c r="J92" s="162" t="s">
        <v>73</v>
      </c>
      <c r="K92" s="63">
        <v>11</v>
      </c>
      <c r="L92" s="63">
        <v>0</v>
      </c>
      <c r="M92" s="63">
        <v>0</v>
      </c>
      <c r="N92" s="63">
        <v>0</v>
      </c>
      <c r="O92" s="63">
        <v>0</v>
      </c>
      <c r="P92" s="63">
        <v>0</v>
      </c>
      <c r="Q92" s="102">
        <f t="shared" si="1"/>
        <v>0</v>
      </c>
      <c r="R92" s="102" t="s">
        <v>1958</v>
      </c>
      <c r="S92" s="162" t="s">
        <v>74</v>
      </c>
      <c r="T92" s="108" t="s">
        <v>32</v>
      </c>
      <c r="U92" s="162" t="s">
        <v>73</v>
      </c>
    </row>
    <row r="93" spans="1:21" ht="15.75">
      <c r="A93" s="171">
        <v>83</v>
      </c>
      <c r="B93" s="171" t="s">
        <v>24</v>
      </c>
      <c r="C93" s="139" t="s">
        <v>2407</v>
      </c>
      <c r="D93" s="139" t="s">
        <v>2408</v>
      </c>
      <c r="E93" s="139" t="s">
        <v>265</v>
      </c>
      <c r="F93" s="63"/>
      <c r="G93" s="89">
        <v>39145</v>
      </c>
      <c r="H93" s="63" t="s">
        <v>28</v>
      </c>
      <c r="I93" s="171" t="s">
        <v>931</v>
      </c>
      <c r="J93" s="139" t="s">
        <v>68</v>
      </c>
      <c r="K93" s="63">
        <v>11</v>
      </c>
      <c r="L93" s="63"/>
      <c r="M93" s="63"/>
      <c r="N93" s="63"/>
      <c r="O93" s="63"/>
      <c r="P93" s="63"/>
      <c r="Q93" s="102">
        <f t="shared" si="1"/>
        <v>0</v>
      </c>
      <c r="R93" s="102" t="s">
        <v>1958</v>
      </c>
      <c r="S93" s="139" t="s">
        <v>1686</v>
      </c>
      <c r="T93" s="108" t="s">
        <v>32</v>
      </c>
      <c r="U93" s="139" t="s">
        <v>68</v>
      </c>
    </row>
    <row r="94" spans="1:21" ht="15.75">
      <c r="A94" s="171">
        <v>84</v>
      </c>
      <c r="B94" s="171" t="s">
        <v>24</v>
      </c>
      <c r="C94" s="147" t="s">
        <v>252</v>
      </c>
      <c r="D94" s="147" t="s">
        <v>273</v>
      </c>
      <c r="E94" s="147" t="s">
        <v>67</v>
      </c>
      <c r="F94" s="63"/>
      <c r="G94" s="460">
        <v>39109</v>
      </c>
      <c r="H94" s="63" t="s">
        <v>28</v>
      </c>
      <c r="I94" s="171" t="s">
        <v>931</v>
      </c>
      <c r="J94" s="142" t="s">
        <v>867</v>
      </c>
      <c r="K94" s="63">
        <v>11</v>
      </c>
      <c r="L94" s="63">
        <v>0</v>
      </c>
      <c r="M94" s="63">
        <v>0</v>
      </c>
      <c r="N94" s="63">
        <v>0</v>
      </c>
      <c r="O94" s="63">
        <v>0</v>
      </c>
      <c r="P94" s="63">
        <v>0</v>
      </c>
      <c r="Q94" s="102">
        <f t="shared" si="1"/>
        <v>0</v>
      </c>
      <c r="R94" s="102" t="s">
        <v>1958</v>
      </c>
      <c r="S94" s="147" t="s">
        <v>1644</v>
      </c>
      <c r="T94" s="108" t="s">
        <v>32</v>
      </c>
      <c r="U94" s="142" t="s">
        <v>867</v>
      </c>
    </row>
    <row r="95" spans="1:21" ht="15">
      <c r="A95" s="171">
        <v>85</v>
      </c>
      <c r="B95" s="171" t="s">
        <v>24</v>
      </c>
      <c r="C95" s="105" t="s">
        <v>2409</v>
      </c>
      <c r="D95" s="105" t="s">
        <v>303</v>
      </c>
      <c r="E95" s="105" t="s">
        <v>302</v>
      </c>
      <c r="F95" s="63" t="s">
        <v>1420</v>
      </c>
      <c r="G95" s="109">
        <v>39411</v>
      </c>
      <c r="H95" s="63" t="s">
        <v>28</v>
      </c>
      <c r="I95" s="171" t="s">
        <v>931</v>
      </c>
      <c r="J95" s="146" t="s">
        <v>1616</v>
      </c>
      <c r="K95" s="63">
        <v>11</v>
      </c>
      <c r="L95" s="102"/>
      <c r="M95" s="102"/>
      <c r="N95" s="102"/>
      <c r="O95" s="102"/>
      <c r="P95" s="102"/>
      <c r="Q95" s="102">
        <f t="shared" si="1"/>
        <v>0</v>
      </c>
      <c r="R95" s="63"/>
      <c r="S95" s="146" t="s">
        <v>179</v>
      </c>
      <c r="T95" s="108" t="s">
        <v>32</v>
      </c>
      <c r="U95" s="146" t="s">
        <v>1616</v>
      </c>
    </row>
    <row r="96" spans="1:21" ht="15.75">
      <c r="A96" s="171">
        <v>86</v>
      </c>
      <c r="B96" s="171" t="s">
        <v>24</v>
      </c>
      <c r="C96" s="103" t="s">
        <v>2410</v>
      </c>
      <c r="D96" s="103" t="s">
        <v>2411</v>
      </c>
      <c r="E96" s="103" t="s">
        <v>2412</v>
      </c>
      <c r="F96" s="63"/>
      <c r="G96" s="461" t="s">
        <v>2413</v>
      </c>
      <c r="H96" s="63" t="s">
        <v>28</v>
      </c>
      <c r="I96" s="171" t="s">
        <v>931</v>
      </c>
      <c r="J96" s="142" t="s">
        <v>78</v>
      </c>
      <c r="K96" s="63">
        <v>11</v>
      </c>
      <c r="L96" s="102"/>
      <c r="M96" s="102"/>
      <c r="N96" s="102"/>
      <c r="O96" s="102"/>
      <c r="P96" s="102"/>
      <c r="Q96" s="102">
        <f t="shared" si="1"/>
        <v>0</v>
      </c>
      <c r="R96" s="102"/>
      <c r="S96" s="142" t="s">
        <v>36</v>
      </c>
      <c r="T96" s="108" t="s">
        <v>32</v>
      </c>
      <c r="U96" s="142" t="s">
        <v>78</v>
      </c>
    </row>
    <row r="97" spans="1:21" ht="15.75">
      <c r="A97" s="171">
        <v>87</v>
      </c>
      <c r="B97" s="171" t="s">
        <v>24</v>
      </c>
      <c r="C97" s="342" t="s">
        <v>336</v>
      </c>
      <c r="D97" s="342" t="s">
        <v>2414</v>
      </c>
      <c r="E97" s="342" t="s">
        <v>1479</v>
      </c>
      <c r="F97" s="163"/>
      <c r="G97" s="435">
        <v>39223</v>
      </c>
      <c r="H97" s="63" t="s">
        <v>28</v>
      </c>
      <c r="I97" s="171" t="s">
        <v>931</v>
      </c>
      <c r="J97" s="432" t="s">
        <v>1611</v>
      </c>
      <c r="K97" s="63">
        <v>11</v>
      </c>
      <c r="L97" s="169"/>
      <c r="M97" s="169"/>
      <c r="N97" s="169"/>
      <c r="O97" s="169"/>
      <c r="P97" s="169"/>
      <c r="Q97" s="102">
        <f t="shared" si="1"/>
        <v>0</v>
      </c>
      <c r="R97" s="172"/>
      <c r="S97" s="142" t="s">
        <v>1977</v>
      </c>
      <c r="T97" s="108" t="s">
        <v>32</v>
      </c>
      <c r="U97" s="432" t="s">
        <v>1611</v>
      </c>
    </row>
    <row r="98" spans="1:21" ht="15.75">
      <c r="A98" s="171">
        <v>88</v>
      </c>
      <c r="B98" s="171" t="s">
        <v>24</v>
      </c>
      <c r="C98" s="162" t="s">
        <v>2415</v>
      </c>
      <c r="D98" s="162" t="s">
        <v>2416</v>
      </c>
      <c r="E98" s="162" t="s">
        <v>675</v>
      </c>
      <c r="F98" s="352"/>
      <c r="G98" s="58">
        <v>39365</v>
      </c>
      <c r="H98" s="63" t="s">
        <v>28</v>
      </c>
      <c r="I98" s="171" t="s">
        <v>931</v>
      </c>
      <c r="J98" s="142" t="s">
        <v>82</v>
      </c>
      <c r="K98" s="63">
        <v>11</v>
      </c>
      <c r="L98" s="169"/>
      <c r="M98" s="169"/>
      <c r="N98" s="169"/>
      <c r="O98" s="169"/>
      <c r="P98" s="169"/>
      <c r="Q98" s="102">
        <f t="shared" si="1"/>
        <v>0</v>
      </c>
      <c r="R98" s="171"/>
      <c r="S98" s="162" t="s">
        <v>179</v>
      </c>
      <c r="T98" s="108" t="s">
        <v>32</v>
      </c>
      <c r="U98" s="142" t="s">
        <v>82</v>
      </c>
    </row>
    <row r="99" spans="1:21" ht="15.75">
      <c r="A99" s="171">
        <v>89</v>
      </c>
      <c r="B99" s="171" t="s">
        <v>24</v>
      </c>
      <c r="C99" s="342" t="s">
        <v>2417</v>
      </c>
      <c r="D99" s="342" t="s">
        <v>197</v>
      </c>
      <c r="E99" s="342" t="s">
        <v>204</v>
      </c>
      <c r="F99" s="161"/>
      <c r="G99" s="435">
        <v>39029</v>
      </c>
      <c r="H99" s="63" t="s">
        <v>28</v>
      </c>
      <c r="I99" s="171" t="s">
        <v>931</v>
      </c>
      <c r="J99" s="432" t="s">
        <v>1611</v>
      </c>
      <c r="K99" s="63">
        <v>11</v>
      </c>
      <c r="L99" s="63"/>
      <c r="M99" s="63"/>
      <c r="N99" s="63"/>
      <c r="O99" s="63"/>
      <c r="P99" s="63"/>
      <c r="Q99" s="102">
        <f t="shared" si="1"/>
        <v>0</v>
      </c>
      <c r="R99" s="102"/>
      <c r="S99" s="142" t="s">
        <v>1977</v>
      </c>
      <c r="T99" s="108" t="s">
        <v>32</v>
      </c>
      <c r="U99" s="432" t="s">
        <v>1611</v>
      </c>
    </row>
    <row r="100" spans="1:21" ht="15.75">
      <c r="A100" s="171">
        <v>90</v>
      </c>
      <c r="B100" s="171" t="s">
        <v>24</v>
      </c>
      <c r="C100" s="342" t="s">
        <v>2356</v>
      </c>
      <c r="D100" s="342" t="s">
        <v>340</v>
      </c>
      <c r="E100" s="342" t="s">
        <v>1097</v>
      </c>
      <c r="F100" s="63"/>
      <c r="G100" s="435">
        <v>39173</v>
      </c>
      <c r="H100" s="63" t="s">
        <v>28</v>
      </c>
      <c r="I100" s="171" t="s">
        <v>931</v>
      </c>
      <c r="J100" s="432" t="s">
        <v>1611</v>
      </c>
      <c r="K100" s="63">
        <v>11</v>
      </c>
      <c r="L100" s="161"/>
      <c r="M100" s="161"/>
      <c r="N100" s="161"/>
      <c r="O100" s="161"/>
      <c r="P100" s="161"/>
      <c r="Q100" s="102">
        <f t="shared" si="1"/>
        <v>0</v>
      </c>
      <c r="R100" s="102"/>
      <c r="S100" s="106" t="s">
        <v>1612</v>
      </c>
      <c r="T100" s="108" t="s">
        <v>32</v>
      </c>
      <c r="U100" s="432" t="s">
        <v>1611</v>
      </c>
    </row>
    <row r="101" spans="1:21" ht="15.75">
      <c r="A101" s="171">
        <v>91</v>
      </c>
      <c r="B101" s="171" t="s">
        <v>24</v>
      </c>
      <c r="C101" s="139" t="s">
        <v>1762</v>
      </c>
      <c r="D101" s="139" t="s">
        <v>493</v>
      </c>
      <c r="E101" s="139" t="s">
        <v>607</v>
      </c>
      <c r="F101" s="63"/>
      <c r="G101" s="89">
        <v>39165</v>
      </c>
      <c r="H101" s="63" t="s">
        <v>28</v>
      </c>
      <c r="I101" s="171" t="s">
        <v>931</v>
      </c>
      <c r="J101" s="139" t="s">
        <v>68</v>
      </c>
      <c r="K101" s="63">
        <v>11</v>
      </c>
      <c r="L101" s="63"/>
      <c r="M101" s="63"/>
      <c r="N101" s="63"/>
      <c r="O101" s="63"/>
      <c r="P101" s="63"/>
      <c r="Q101" s="102">
        <f t="shared" si="1"/>
        <v>0</v>
      </c>
      <c r="R101" s="102"/>
      <c r="S101" s="139" t="s">
        <v>69</v>
      </c>
      <c r="T101" s="108" t="s">
        <v>32</v>
      </c>
      <c r="U101" s="139" t="s">
        <v>68</v>
      </c>
    </row>
    <row r="102" spans="1:21" ht="15.75">
      <c r="A102" s="171">
        <v>92</v>
      </c>
      <c r="B102" s="171" t="s">
        <v>24</v>
      </c>
      <c r="C102" s="142" t="s">
        <v>2418</v>
      </c>
      <c r="D102" s="142" t="s">
        <v>181</v>
      </c>
      <c r="E102" s="142" t="s">
        <v>2419</v>
      </c>
      <c r="F102" s="63"/>
      <c r="G102" s="163">
        <v>30042007</v>
      </c>
      <c r="H102" s="63" t="s">
        <v>28</v>
      </c>
      <c r="I102" s="171" t="s">
        <v>931</v>
      </c>
      <c r="J102" s="142" t="s">
        <v>78</v>
      </c>
      <c r="K102" s="63">
        <v>11</v>
      </c>
      <c r="L102" s="102"/>
      <c r="M102" s="102"/>
      <c r="N102" s="102"/>
      <c r="O102" s="102"/>
      <c r="P102" s="102"/>
      <c r="Q102" s="102">
        <f t="shared" si="1"/>
        <v>0</v>
      </c>
      <c r="R102" s="102"/>
      <c r="S102" s="142" t="s">
        <v>36</v>
      </c>
      <c r="T102" s="108" t="s">
        <v>32</v>
      </c>
      <c r="U102" s="142" t="s">
        <v>78</v>
      </c>
    </row>
    <row r="103" spans="1:21" ht="15.75">
      <c r="A103" s="171">
        <v>93</v>
      </c>
      <c r="B103" s="171" t="s">
        <v>24</v>
      </c>
      <c r="C103" s="142" t="s">
        <v>2420</v>
      </c>
      <c r="D103" s="142" t="s">
        <v>616</v>
      </c>
      <c r="E103" s="142" t="s">
        <v>567</v>
      </c>
      <c r="F103" s="161"/>
      <c r="G103" s="62">
        <v>39344</v>
      </c>
      <c r="H103" s="63" t="s">
        <v>28</v>
      </c>
      <c r="I103" s="171" t="s">
        <v>931</v>
      </c>
      <c r="J103" s="142" t="s">
        <v>2421</v>
      </c>
      <c r="K103" s="63">
        <v>11</v>
      </c>
      <c r="L103" s="102"/>
      <c r="M103" s="102"/>
      <c r="N103" s="102"/>
      <c r="O103" s="102"/>
      <c r="P103" s="102"/>
      <c r="Q103" s="102">
        <f t="shared" si="1"/>
        <v>0</v>
      </c>
      <c r="R103" s="102"/>
      <c r="S103" s="142" t="s">
        <v>887</v>
      </c>
      <c r="T103" s="108" t="s">
        <v>32</v>
      </c>
      <c r="U103" s="142" t="s">
        <v>2421</v>
      </c>
    </row>
    <row r="104" spans="1:21" ht="15.75">
      <c r="A104" s="171">
        <v>94</v>
      </c>
      <c r="B104" s="171" t="s">
        <v>24</v>
      </c>
      <c r="C104" s="342" t="s">
        <v>2422</v>
      </c>
      <c r="D104" s="342" t="s">
        <v>113</v>
      </c>
      <c r="E104" s="342" t="s">
        <v>381</v>
      </c>
      <c r="F104" s="161"/>
      <c r="G104" s="435">
        <v>39144</v>
      </c>
      <c r="H104" s="63" t="s">
        <v>28</v>
      </c>
      <c r="I104" s="171" t="s">
        <v>931</v>
      </c>
      <c r="J104" s="432" t="s">
        <v>1611</v>
      </c>
      <c r="K104" s="63">
        <v>11</v>
      </c>
      <c r="L104" s="161"/>
      <c r="M104" s="161"/>
      <c r="N104" s="161"/>
      <c r="O104" s="161"/>
      <c r="P104" s="161"/>
      <c r="Q104" s="102">
        <f t="shared" si="1"/>
        <v>0</v>
      </c>
      <c r="R104" s="102"/>
      <c r="S104" s="106" t="s">
        <v>1977</v>
      </c>
      <c r="T104" s="108" t="s">
        <v>32</v>
      </c>
      <c r="U104" s="432" t="s">
        <v>1611</v>
      </c>
    </row>
    <row r="105" spans="1:21" ht="15">
      <c r="A105" s="171">
        <v>95</v>
      </c>
      <c r="B105" s="171" t="s">
        <v>24</v>
      </c>
      <c r="C105" s="171" t="s">
        <v>2423</v>
      </c>
      <c r="D105" s="171" t="s">
        <v>346</v>
      </c>
      <c r="E105" s="171" t="s">
        <v>1815</v>
      </c>
      <c r="F105" s="63" t="s">
        <v>1420</v>
      </c>
      <c r="G105" s="109">
        <v>39083</v>
      </c>
      <c r="H105" s="63" t="s">
        <v>28</v>
      </c>
      <c r="I105" s="171" t="s">
        <v>931</v>
      </c>
      <c r="J105" s="146" t="s">
        <v>1616</v>
      </c>
      <c r="K105" s="63">
        <v>11</v>
      </c>
      <c r="L105" s="63"/>
      <c r="M105" s="63"/>
      <c r="N105" s="63"/>
      <c r="O105" s="63"/>
      <c r="P105" s="63"/>
      <c r="Q105" s="102">
        <f t="shared" si="1"/>
        <v>0</v>
      </c>
      <c r="R105" s="63"/>
      <c r="S105" s="171" t="s">
        <v>179</v>
      </c>
      <c r="T105" s="108" t="s">
        <v>32</v>
      </c>
      <c r="U105" s="146" t="s">
        <v>1616</v>
      </c>
    </row>
    <row r="106" spans="1:21" ht="15.75">
      <c r="A106" s="171">
        <v>96</v>
      </c>
      <c r="B106" s="171" t="s">
        <v>24</v>
      </c>
      <c r="C106" s="162" t="s">
        <v>2423</v>
      </c>
      <c r="D106" s="162" t="s">
        <v>346</v>
      </c>
      <c r="E106" s="162" t="s">
        <v>1815</v>
      </c>
      <c r="F106" s="462"/>
      <c r="G106" s="58">
        <v>39083</v>
      </c>
      <c r="H106" s="63" t="s">
        <v>28</v>
      </c>
      <c r="I106" s="171" t="s">
        <v>931</v>
      </c>
      <c r="J106" s="142" t="s">
        <v>82</v>
      </c>
      <c r="K106" s="63">
        <v>11</v>
      </c>
      <c r="L106" s="463"/>
      <c r="M106" s="463"/>
      <c r="N106" s="463"/>
      <c r="O106" s="463"/>
      <c r="P106" s="463"/>
      <c r="Q106" s="102">
        <f t="shared" si="1"/>
        <v>0</v>
      </c>
      <c r="R106" s="463"/>
      <c r="S106" s="162" t="s">
        <v>179</v>
      </c>
      <c r="T106" s="108" t="s">
        <v>32</v>
      </c>
      <c r="U106" s="142" t="s">
        <v>82</v>
      </c>
    </row>
    <row r="107" spans="1:21" ht="15.75">
      <c r="A107" s="171">
        <v>97</v>
      </c>
      <c r="B107" s="171" t="s">
        <v>24</v>
      </c>
      <c r="C107" s="142" t="s">
        <v>2297</v>
      </c>
      <c r="D107" s="142" t="s">
        <v>346</v>
      </c>
      <c r="E107" s="142" t="s">
        <v>802</v>
      </c>
      <c r="F107" s="456"/>
      <c r="G107" s="62">
        <v>39347</v>
      </c>
      <c r="H107" s="63" t="s">
        <v>28</v>
      </c>
      <c r="I107" s="171" t="s">
        <v>931</v>
      </c>
      <c r="J107" s="162" t="s">
        <v>73</v>
      </c>
      <c r="K107" s="63">
        <v>11</v>
      </c>
      <c r="L107" s="63"/>
      <c r="M107" s="63"/>
      <c r="N107" s="63"/>
      <c r="O107" s="63"/>
      <c r="P107" s="63"/>
      <c r="Q107" s="102">
        <f t="shared" si="1"/>
        <v>0</v>
      </c>
      <c r="R107" s="171"/>
      <c r="S107" s="162" t="s">
        <v>74</v>
      </c>
      <c r="T107" s="108" t="s">
        <v>32</v>
      </c>
      <c r="U107" s="162" t="s">
        <v>73</v>
      </c>
    </row>
    <row r="108" spans="1:21" ht="15.75">
      <c r="A108" s="171">
        <v>98</v>
      </c>
      <c r="B108" s="171" t="s">
        <v>24</v>
      </c>
      <c r="C108" s="139" t="s">
        <v>2424</v>
      </c>
      <c r="D108" s="139" t="s">
        <v>2425</v>
      </c>
      <c r="E108" s="139" t="s">
        <v>1858</v>
      </c>
      <c r="F108" s="63"/>
      <c r="G108" s="464">
        <v>39387</v>
      </c>
      <c r="H108" s="63" t="s">
        <v>28</v>
      </c>
      <c r="I108" s="171" t="s">
        <v>931</v>
      </c>
      <c r="J108" s="139" t="s">
        <v>68</v>
      </c>
      <c r="K108" s="63">
        <v>11</v>
      </c>
      <c r="L108" s="102"/>
      <c r="M108" s="102"/>
      <c r="N108" s="102"/>
      <c r="O108" s="102"/>
      <c r="P108" s="102"/>
      <c r="Q108" s="102">
        <f t="shared" si="1"/>
        <v>0</v>
      </c>
      <c r="R108" s="102"/>
      <c r="S108" s="139" t="s">
        <v>69</v>
      </c>
      <c r="T108" s="108" t="s">
        <v>32</v>
      </c>
      <c r="U108" s="139" t="s">
        <v>68</v>
      </c>
    </row>
    <row r="109" spans="1:21" ht="15">
      <c r="A109" s="171">
        <v>99</v>
      </c>
      <c r="B109" s="171" t="s">
        <v>24</v>
      </c>
      <c r="C109" s="146" t="s">
        <v>2426</v>
      </c>
      <c r="D109" s="146" t="s">
        <v>210</v>
      </c>
      <c r="E109" s="146" t="s">
        <v>2044</v>
      </c>
      <c r="F109" s="63" t="s">
        <v>946</v>
      </c>
      <c r="G109" s="109">
        <v>39332</v>
      </c>
      <c r="H109" s="63" t="s">
        <v>28</v>
      </c>
      <c r="I109" s="171" t="s">
        <v>931</v>
      </c>
      <c r="J109" s="340" t="s">
        <v>1276</v>
      </c>
      <c r="K109" s="63">
        <v>11</v>
      </c>
      <c r="L109" s="102"/>
      <c r="M109" s="102"/>
      <c r="N109" s="102"/>
      <c r="O109" s="102"/>
      <c r="P109" s="102"/>
      <c r="Q109" s="102">
        <f t="shared" si="1"/>
        <v>0</v>
      </c>
      <c r="R109" s="102"/>
      <c r="S109" s="167" t="s">
        <v>1620</v>
      </c>
      <c r="T109" s="108" t="s">
        <v>32</v>
      </c>
      <c r="U109" s="340" t="s">
        <v>1276</v>
      </c>
    </row>
    <row r="110" spans="1:21" ht="15.75">
      <c r="A110" s="171">
        <v>100</v>
      </c>
      <c r="B110" s="171" t="s">
        <v>24</v>
      </c>
      <c r="C110" s="142" t="s">
        <v>2427</v>
      </c>
      <c r="D110" s="142" t="s">
        <v>113</v>
      </c>
      <c r="E110" s="142" t="s">
        <v>2428</v>
      </c>
      <c r="F110" s="462"/>
      <c r="G110" s="62">
        <v>39079</v>
      </c>
      <c r="H110" s="63" t="s">
        <v>28</v>
      </c>
      <c r="I110" s="171" t="s">
        <v>931</v>
      </c>
      <c r="J110" s="142" t="s">
        <v>287</v>
      </c>
      <c r="K110" s="63">
        <v>11</v>
      </c>
      <c r="L110" s="463"/>
      <c r="M110" s="463"/>
      <c r="N110" s="463"/>
      <c r="O110" s="463"/>
      <c r="P110" s="463"/>
      <c r="Q110" s="102">
        <f t="shared" si="1"/>
        <v>0</v>
      </c>
      <c r="R110" s="463"/>
      <c r="S110" s="142" t="s">
        <v>546</v>
      </c>
      <c r="T110" s="108" t="s">
        <v>32</v>
      </c>
      <c r="U110" s="142" t="s">
        <v>287</v>
      </c>
    </row>
    <row r="111" spans="1:21" ht="15.75">
      <c r="A111" s="171">
        <v>101</v>
      </c>
      <c r="B111" s="171" t="s">
        <v>24</v>
      </c>
      <c r="C111" s="342" t="s">
        <v>2429</v>
      </c>
      <c r="D111" s="342" t="s">
        <v>253</v>
      </c>
      <c r="E111" s="342" t="s">
        <v>190</v>
      </c>
      <c r="F111" s="352"/>
      <c r="G111" s="435">
        <v>39415</v>
      </c>
      <c r="H111" s="63" t="s">
        <v>28</v>
      </c>
      <c r="I111" s="171" t="s">
        <v>931</v>
      </c>
      <c r="J111" s="432" t="s">
        <v>1611</v>
      </c>
      <c r="K111" s="63">
        <v>11</v>
      </c>
      <c r="L111" s="169"/>
      <c r="M111" s="169"/>
      <c r="N111" s="169"/>
      <c r="O111" s="169"/>
      <c r="P111" s="169"/>
      <c r="Q111" s="102">
        <f t="shared" si="1"/>
        <v>0</v>
      </c>
      <c r="R111" s="171"/>
      <c r="S111" s="142" t="s">
        <v>1977</v>
      </c>
      <c r="T111" s="108" t="s">
        <v>32</v>
      </c>
      <c r="U111" s="432" t="s">
        <v>1611</v>
      </c>
    </row>
    <row r="112" spans="1:21" ht="15.75">
      <c r="A112" s="171">
        <v>102</v>
      </c>
      <c r="B112" s="171" t="s">
        <v>24</v>
      </c>
      <c r="C112" s="142" t="s">
        <v>2430</v>
      </c>
      <c r="D112" s="142" t="s">
        <v>842</v>
      </c>
      <c r="E112" s="142" t="s">
        <v>311</v>
      </c>
      <c r="F112" s="63"/>
      <c r="G112" s="163">
        <v>8252007</v>
      </c>
      <c r="H112" s="63" t="s">
        <v>28</v>
      </c>
      <c r="I112" s="171" t="s">
        <v>931</v>
      </c>
      <c r="J112" s="142" t="s">
        <v>78</v>
      </c>
      <c r="K112" s="63">
        <v>11</v>
      </c>
      <c r="L112" s="63"/>
      <c r="M112" s="63"/>
      <c r="N112" s="63"/>
      <c r="O112" s="63"/>
      <c r="P112" s="63"/>
      <c r="Q112" s="102">
        <f t="shared" si="1"/>
        <v>0</v>
      </c>
      <c r="R112" s="102"/>
      <c r="S112" s="142" t="s">
        <v>36</v>
      </c>
      <c r="T112" s="108" t="s">
        <v>32</v>
      </c>
      <c r="U112" s="142" t="s">
        <v>78</v>
      </c>
    </row>
    <row r="113" spans="1:21" ht="15.75">
      <c r="A113" s="171">
        <v>103</v>
      </c>
      <c r="B113" s="171" t="s">
        <v>24</v>
      </c>
      <c r="C113" s="142" t="s">
        <v>2431</v>
      </c>
      <c r="D113" s="142" t="s">
        <v>1706</v>
      </c>
      <c r="E113" s="142" t="s">
        <v>1856</v>
      </c>
      <c r="F113" s="465"/>
      <c r="G113" s="62">
        <v>39305</v>
      </c>
      <c r="H113" s="63" t="s">
        <v>28</v>
      </c>
      <c r="I113" s="171" t="s">
        <v>931</v>
      </c>
      <c r="J113" s="142" t="s">
        <v>96</v>
      </c>
      <c r="K113" s="63">
        <v>11</v>
      </c>
      <c r="L113" s="466"/>
      <c r="M113" s="466"/>
      <c r="N113" s="466"/>
      <c r="O113" s="466"/>
      <c r="P113" s="466"/>
      <c r="Q113" s="102">
        <f t="shared" si="1"/>
        <v>0</v>
      </c>
      <c r="R113" s="467"/>
      <c r="S113" s="142" t="s">
        <v>1761</v>
      </c>
      <c r="T113" s="108" t="s">
        <v>32</v>
      </c>
      <c r="U113" s="142" t="s">
        <v>96</v>
      </c>
    </row>
    <row r="114" spans="1:21" ht="15">
      <c r="A114" s="171">
        <v>104</v>
      </c>
      <c r="B114" s="171" t="s">
        <v>24</v>
      </c>
      <c r="C114" s="146" t="s">
        <v>2432</v>
      </c>
      <c r="D114" s="146" t="s">
        <v>1778</v>
      </c>
      <c r="E114" s="146" t="s">
        <v>302</v>
      </c>
      <c r="F114" s="63" t="s">
        <v>946</v>
      </c>
      <c r="G114" s="109">
        <v>39061</v>
      </c>
      <c r="H114" s="63" t="s">
        <v>28</v>
      </c>
      <c r="I114" s="171" t="s">
        <v>931</v>
      </c>
      <c r="J114" s="340" t="s">
        <v>1276</v>
      </c>
      <c r="K114" s="63">
        <v>11</v>
      </c>
      <c r="L114" s="102"/>
      <c r="M114" s="102"/>
      <c r="N114" s="102"/>
      <c r="O114" s="102"/>
      <c r="P114" s="102"/>
      <c r="Q114" s="102">
        <f t="shared" si="1"/>
        <v>0</v>
      </c>
      <c r="R114" s="102"/>
      <c r="S114" s="167" t="s">
        <v>87</v>
      </c>
      <c r="T114" s="108" t="s">
        <v>32</v>
      </c>
      <c r="U114" s="340" t="s">
        <v>1276</v>
      </c>
    </row>
    <row r="115" spans="1:21" ht="15">
      <c r="A115" s="171">
        <v>105</v>
      </c>
      <c r="B115" s="171" t="s">
        <v>24</v>
      </c>
      <c r="C115" s="146" t="s">
        <v>2433</v>
      </c>
      <c r="D115" s="146" t="s">
        <v>210</v>
      </c>
      <c r="E115" s="146" t="s">
        <v>240</v>
      </c>
      <c r="F115" s="63" t="s">
        <v>946</v>
      </c>
      <c r="G115" s="109">
        <v>39191</v>
      </c>
      <c r="H115" s="63" t="s">
        <v>28</v>
      </c>
      <c r="I115" s="171" t="s">
        <v>931</v>
      </c>
      <c r="J115" s="146" t="s">
        <v>1611</v>
      </c>
      <c r="K115" s="63">
        <v>11</v>
      </c>
      <c r="L115" s="102"/>
      <c r="M115" s="102"/>
      <c r="N115" s="102"/>
      <c r="O115" s="102"/>
      <c r="P115" s="102"/>
      <c r="Q115" s="102">
        <f t="shared" si="1"/>
        <v>0</v>
      </c>
      <c r="R115" s="63"/>
      <c r="S115" s="146" t="s">
        <v>1977</v>
      </c>
      <c r="T115" s="108" t="s">
        <v>32</v>
      </c>
      <c r="U115" s="146" t="s">
        <v>1611</v>
      </c>
    </row>
    <row r="116" spans="1:21" ht="15.75">
      <c r="A116" s="171">
        <v>106</v>
      </c>
      <c r="B116" s="171" t="s">
        <v>24</v>
      </c>
      <c r="C116" s="142" t="s">
        <v>2434</v>
      </c>
      <c r="D116" s="142" t="s">
        <v>2435</v>
      </c>
      <c r="E116" s="142" t="s">
        <v>2436</v>
      </c>
      <c r="F116" s="63"/>
      <c r="G116" s="163">
        <v>12112007</v>
      </c>
      <c r="H116" s="63" t="s">
        <v>28</v>
      </c>
      <c r="I116" s="171" t="s">
        <v>931</v>
      </c>
      <c r="J116" s="142" t="s">
        <v>78</v>
      </c>
      <c r="K116" s="63">
        <v>11</v>
      </c>
      <c r="L116" s="102"/>
      <c r="M116" s="102"/>
      <c r="N116" s="102"/>
      <c r="O116" s="102"/>
      <c r="P116" s="102"/>
      <c r="Q116" s="102">
        <f t="shared" si="1"/>
        <v>0</v>
      </c>
      <c r="R116" s="102"/>
      <c r="S116" s="142" t="s">
        <v>36</v>
      </c>
      <c r="T116" s="108" t="s">
        <v>32</v>
      </c>
      <c r="U116" s="142" t="s">
        <v>78</v>
      </c>
    </row>
    <row r="117" spans="1:21" ht="15.75">
      <c r="A117" s="171">
        <v>107</v>
      </c>
      <c r="B117" s="171" t="s">
        <v>24</v>
      </c>
      <c r="C117" s="166" t="s">
        <v>2437</v>
      </c>
      <c r="D117" s="166" t="s">
        <v>307</v>
      </c>
      <c r="E117" s="122" t="s">
        <v>56</v>
      </c>
      <c r="F117" s="456"/>
      <c r="G117" s="156">
        <v>39465</v>
      </c>
      <c r="H117" s="63" t="s">
        <v>28</v>
      </c>
      <c r="I117" s="171" t="s">
        <v>931</v>
      </c>
      <c r="J117" s="142" t="s">
        <v>390</v>
      </c>
      <c r="K117" s="63">
        <v>11</v>
      </c>
      <c r="L117" s="63"/>
      <c r="M117" s="63"/>
      <c r="N117" s="63"/>
      <c r="O117" s="63"/>
      <c r="P117" s="63"/>
      <c r="Q117" s="102">
        <f t="shared" si="1"/>
        <v>0</v>
      </c>
      <c r="R117" s="171"/>
      <c r="S117" s="142" t="s">
        <v>391</v>
      </c>
      <c r="T117" s="108" t="s">
        <v>32</v>
      </c>
      <c r="U117" s="142" t="s">
        <v>390</v>
      </c>
    </row>
    <row r="118" spans="1:21" ht="15.75">
      <c r="A118" s="171">
        <v>108</v>
      </c>
      <c r="B118" s="171" t="s">
        <v>24</v>
      </c>
      <c r="C118" s="342" t="s">
        <v>2438</v>
      </c>
      <c r="D118" s="342" t="s">
        <v>194</v>
      </c>
      <c r="E118" s="342" t="s">
        <v>1815</v>
      </c>
      <c r="F118" s="63"/>
      <c r="G118" s="435">
        <v>39283</v>
      </c>
      <c r="H118" s="63" t="s">
        <v>28</v>
      </c>
      <c r="I118" s="171" t="s">
        <v>931</v>
      </c>
      <c r="J118" s="432" t="s">
        <v>1611</v>
      </c>
      <c r="K118" s="63">
        <v>11</v>
      </c>
      <c r="L118" s="63"/>
      <c r="M118" s="63"/>
      <c r="N118" s="63"/>
      <c r="O118" s="63"/>
      <c r="P118" s="63"/>
      <c r="Q118" s="102">
        <f t="shared" si="1"/>
        <v>0</v>
      </c>
      <c r="R118" s="102"/>
      <c r="S118" s="106" t="s">
        <v>1612</v>
      </c>
      <c r="T118" s="108" t="s">
        <v>32</v>
      </c>
      <c r="U118" s="432" t="s">
        <v>1611</v>
      </c>
    </row>
    <row r="119" spans="1:21" ht="15.75">
      <c r="A119" s="171"/>
      <c r="B119" s="171" t="s">
        <v>24</v>
      </c>
      <c r="C119" s="142" t="s">
        <v>880</v>
      </c>
      <c r="D119" s="142" t="s">
        <v>1548</v>
      </c>
      <c r="E119" s="142" t="s">
        <v>1318</v>
      </c>
      <c r="F119" s="163"/>
      <c r="G119" s="125">
        <v>39322</v>
      </c>
      <c r="H119" s="63" t="s">
        <v>28</v>
      </c>
      <c r="I119" s="171" t="s">
        <v>931</v>
      </c>
      <c r="J119" s="142" t="s">
        <v>154</v>
      </c>
      <c r="K119" s="63">
        <v>11</v>
      </c>
      <c r="L119" s="63"/>
      <c r="M119" s="63"/>
      <c r="N119" s="63"/>
      <c r="O119" s="63"/>
      <c r="P119" s="63"/>
      <c r="Q119" s="102">
        <f t="shared" si="1"/>
        <v>0</v>
      </c>
      <c r="R119" s="171"/>
      <c r="S119" s="142" t="s">
        <v>155</v>
      </c>
      <c r="T119" s="108" t="s">
        <v>32</v>
      </c>
      <c r="U119" s="142" t="s">
        <v>154</v>
      </c>
    </row>
  </sheetData>
  <mergeCells count="10">
    <mergeCell ref="A6:B6"/>
    <mergeCell ref="A7:B7"/>
    <mergeCell ref="C9:R9"/>
    <mergeCell ref="S9:U9"/>
    <mergeCell ref="K1:U1"/>
    <mergeCell ref="B2:U2"/>
    <mergeCell ref="A3:B3"/>
    <mergeCell ref="A4:B4"/>
    <mergeCell ref="C4:E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 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Тарасова Юлия Федоровна</cp:lastModifiedBy>
  <dcterms:created xsi:type="dcterms:W3CDTF">2007-11-07T20:16:05Z</dcterms:created>
  <dcterms:modified xsi:type="dcterms:W3CDTF">2024-12-02T07:14:31Z</dcterms:modified>
</cp:coreProperties>
</file>